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7200" firstSheet="7" activeTab="8"/>
  </bookViews>
  <sheets>
    <sheet name="4" sheetId="1" r:id="rId1"/>
    <sheet name="50" sheetId="2" r:id="rId2"/>
    <sheet name="искорка" sheetId="3" r:id="rId3"/>
    <sheet name="СОШ 3" sheetId="4" r:id="rId4"/>
    <sheet name="СОШ 5" sheetId="5" r:id="rId5"/>
    <sheet name="МДОКУ Малиновский дс 14" sheetId="6" r:id="rId6"/>
    <sheet name="МОКУ Алексеевская СОШ" sheetId="7" r:id="rId7"/>
    <sheet name="МОКУ ВИНОГРАДОВСКАЯ СОШ" sheetId="8" r:id="rId8"/>
    <sheet name="МОКУ Долдык СОШ " sheetId="9" r:id="rId9"/>
    <sheet name="МОКУ Малиновская СОШ" sheetId="10" r:id="rId10"/>
    <sheet name="МОУ РАЙЧИХИНСКАЯ СОШ" sheetId="11" r:id="rId11"/>
    <sheet name="МОУ РОДИОНОВСКАЯ СОШ " sheetId="12" r:id="rId12"/>
    <sheet name="МОУ СТАРОРАЙЧИХИНСКАЯ СОШ" sheetId="13" r:id="rId13"/>
    <sheet name="МОУ УСПЕНОВСКАЯ СОШ" sheetId="14" r:id="rId14"/>
    <sheet name="МУ &quot;ЦБ УО&quot; БУРЕЙСКОГО РАЙОНА" sheetId="15" r:id="rId15"/>
    <sheet name="МУ ОТДЕЛ ОБРАЗОВАНИЯ АДМ. " sheetId="16" r:id="rId16"/>
    <sheet name="МУ ОТДЕЛ ОБРАЗОВАНИЯ АДМ." sheetId="17" r:id="rId17"/>
  </sheets>
  <definedNames>
    <definedName name="APPT" localSheetId="0">'4'!#REF!</definedName>
    <definedName name="APPT" localSheetId="1">'50'!#REF!</definedName>
    <definedName name="APPT" localSheetId="2">'искорка'!#REF!</definedName>
    <definedName name="APPT" localSheetId="5">'МДОКУ Малиновский дс 14'!#REF!</definedName>
    <definedName name="APPT" localSheetId="6">'МОКУ Алексеевская СОШ'!#REF!</definedName>
    <definedName name="APPT" localSheetId="7">'МОКУ ВИНОГРАДОВСКАЯ СОШ'!#REF!</definedName>
    <definedName name="APPT" localSheetId="8">'МОКУ Долдык СОШ '!$A$80</definedName>
    <definedName name="APPT" localSheetId="9">'МОКУ Малиновская СОШ'!#REF!</definedName>
    <definedName name="APPT" localSheetId="10">'МОУ РАЙЧИХИНСКАЯ СОШ'!#REF!</definedName>
    <definedName name="APPT" localSheetId="11">'МОУ РОДИОНОВСКАЯ СОШ '!#REF!</definedName>
    <definedName name="APPT" localSheetId="12">'МОУ СТАРОРАЙЧИХИНСКАЯ СОШ'!#REF!</definedName>
    <definedName name="APPT" localSheetId="13">'МОУ УСПЕНОВСКАЯ СОШ'!#REF!</definedName>
    <definedName name="APPT" localSheetId="14">'МУ "ЦБ УО" БУРЕЙСКОГО РАЙОНА'!#REF!</definedName>
    <definedName name="APPT" localSheetId="15">'МУ ОТДЕЛ ОБРАЗОВАНИЯ АДМ. '!#REF!</definedName>
    <definedName name="APPT" localSheetId="3">'СОШ 3'!#REF!</definedName>
    <definedName name="APPT" localSheetId="4">'СОШ 5'!#REF!</definedName>
    <definedName name="FIO" localSheetId="0">'4'!#REF!</definedName>
    <definedName name="FIO" localSheetId="1">'50'!#REF!</definedName>
    <definedName name="FIO" localSheetId="2">'искорка'!#REF!</definedName>
    <definedName name="FIO" localSheetId="5">'МДОКУ Малиновский дс 14'!#REF!</definedName>
    <definedName name="FIO" localSheetId="6">'МОКУ Алексеевская СОШ'!#REF!</definedName>
    <definedName name="FIO" localSheetId="7">'МОКУ ВИНОГРАДОВСКАЯ СОШ'!#REF!</definedName>
    <definedName name="FIO" localSheetId="8">'МОКУ Долдык СОШ '!#REF!</definedName>
    <definedName name="FIO" localSheetId="9">'МОКУ Малиновская СОШ'!#REF!</definedName>
    <definedName name="FIO" localSheetId="10">'МОУ РАЙЧИХИНСКАЯ СОШ'!#REF!</definedName>
    <definedName name="FIO" localSheetId="11">'МОУ РОДИОНОВСКАЯ СОШ '!#REF!</definedName>
    <definedName name="FIO" localSheetId="12">'МОУ СТАРОРАЙЧИХИНСКАЯ СОШ'!#REF!</definedName>
    <definedName name="FIO" localSheetId="13">'МОУ УСПЕНОВСКАЯ СОШ'!#REF!</definedName>
    <definedName name="FIO" localSheetId="14">'МУ "ЦБ УО" БУРЕЙСКОГО РАЙОНА'!#REF!</definedName>
    <definedName name="FIO" localSheetId="15">'МУ ОТДЕЛ ОБРАЗОВАНИЯ АДМ. '!#REF!</definedName>
    <definedName name="FIO" localSheetId="3">'СОШ 3'!#REF!</definedName>
    <definedName name="FIO" localSheetId="4">'СОШ 5'!#REF!</definedName>
    <definedName name="SIGN" localSheetId="0">'4'!#REF!</definedName>
    <definedName name="SIGN" localSheetId="1">'50'!#REF!</definedName>
    <definedName name="SIGN" localSheetId="2">'искорка'!#REF!</definedName>
    <definedName name="SIGN" localSheetId="5">'МДОКУ Малиновский дс 14'!#REF!</definedName>
    <definedName name="SIGN" localSheetId="6">'МОКУ Алексеевская СОШ'!#REF!</definedName>
    <definedName name="SIGN" localSheetId="7">'МОКУ ВИНОГРАДОВСКАЯ СОШ'!#REF!</definedName>
    <definedName name="SIGN" localSheetId="8">'МОКУ Долдык СОШ '!$A$80:$J$80</definedName>
    <definedName name="SIGN" localSheetId="9">'МОКУ Малиновская СОШ'!#REF!</definedName>
    <definedName name="SIGN" localSheetId="10">'МОУ РАЙЧИХИНСКАЯ СОШ'!#REF!</definedName>
    <definedName name="SIGN" localSheetId="11">'МОУ РОДИОНОВСКАЯ СОШ '!#REF!</definedName>
    <definedName name="SIGN" localSheetId="12">'МОУ СТАРОРАЙЧИХИНСКАЯ СОШ'!#REF!</definedName>
    <definedName name="SIGN" localSheetId="13">'МОУ УСПЕНОВСКАЯ СОШ'!#REF!</definedName>
    <definedName name="SIGN" localSheetId="14">'МУ "ЦБ УО" БУРЕЙСКОГО РАЙОНА'!#REF!</definedName>
    <definedName name="SIGN" localSheetId="15">'МУ ОТДЕЛ ОБРАЗОВАНИЯ АДМ. '!#REF!</definedName>
    <definedName name="SIGN" localSheetId="3">'СОШ 3'!#REF!</definedName>
    <definedName name="SIGN" localSheetId="4">'СОШ 5'!#REF!</definedName>
    <definedName name="_xlnm.Print_Titles" localSheetId="15">'МУ ОТДЕЛ ОБРАЗОВАНИЯ АДМ. '!$21:$22</definedName>
    <definedName name="_xlnm.Print_Area" localSheetId="0">'4'!$A$1:$U$2</definedName>
    <definedName name="_xlnm.Print_Area" localSheetId="1">'50'!#REF!</definedName>
    <definedName name="_xlnm.Print_Area" localSheetId="2">'искорка'!#REF!</definedName>
    <definedName name="_xlnm.Print_Area" localSheetId="5">'МДОКУ Малиновский дс 14'!#REF!</definedName>
    <definedName name="_xlnm.Print_Area" localSheetId="6">'МОКУ Алексеевская СОШ'!#REF!</definedName>
    <definedName name="_xlnm.Print_Area" localSheetId="7">'МОКУ ВИНОГРАДОВСКАЯ СОШ'!#REF!</definedName>
    <definedName name="_xlnm.Print_Area" localSheetId="8">'МОКУ Долдык СОШ '!$A$1:$R$172</definedName>
    <definedName name="_xlnm.Print_Area" localSheetId="9">'МОКУ Малиновская СОШ'!#REF!</definedName>
    <definedName name="_xlnm.Print_Area" localSheetId="14">'МУ "ЦБ УО" БУРЕЙСКОГО РАЙОНА'!$A$1:$R$1</definedName>
    <definedName name="_xlnm.Print_Area" localSheetId="16">'МУ ОТДЕЛ ОБРАЗОВАНИЯ АДМ.'!#REF!</definedName>
    <definedName name="_xlnm.Print_Area" localSheetId="15">'МУ ОТДЕЛ ОБРАЗОВАНИЯ АДМ. '!#REF!</definedName>
    <definedName name="_xlnm.Print_Area" localSheetId="3">'СОШ 3'!#REF!</definedName>
    <definedName name="_xlnm.Print_Area" localSheetId="4">'СОШ 5'!#REF!</definedName>
  </definedNames>
  <calcPr fullCalcOnLoad="1"/>
</workbook>
</file>

<file path=xl/sharedStrings.xml><?xml version="1.0" encoding="utf-8"?>
<sst xmlns="http://schemas.openxmlformats.org/spreadsheetml/2006/main" count="641" uniqueCount="151">
  <si>
    <t/>
  </si>
  <si>
    <t>0701</t>
  </si>
  <si>
    <t>244</t>
  </si>
  <si>
    <t>Прочая закупка товаров, работ и услуг для муниципальных нужд</t>
  </si>
  <si>
    <t>226</t>
  </si>
  <si>
    <t>Прочие работы, услуги</t>
  </si>
  <si>
    <t>310</t>
  </si>
  <si>
    <t>Увеличение стоимости основных средств</t>
  </si>
  <si>
    <t>0702</t>
  </si>
  <si>
    <t>225</t>
  </si>
  <si>
    <t>111</t>
  </si>
  <si>
    <t>Фонд оплаты труда и страховые взносы</t>
  </si>
  <si>
    <t>Заработная плата</t>
  </si>
  <si>
    <t>Начисления на выплаты по оплате труда</t>
  </si>
  <si>
    <t>112</t>
  </si>
  <si>
    <t>Иные выплаты персоналу, за исключением фонда оплаты труда</t>
  </si>
  <si>
    <t>Прочие выплаты</t>
  </si>
  <si>
    <t>222</t>
  </si>
  <si>
    <t>221</t>
  </si>
  <si>
    <t>223</t>
  </si>
  <si>
    <t>290</t>
  </si>
  <si>
    <t>Прочие расходы</t>
  </si>
  <si>
    <t>340</t>
  </si>
  <si>
    <t>Увеличение стоимости материальных запасов</t>
  </si>
  <si>
    <t>1004</t>
  </si>
  <si>
    <t>224</t>
  </si>
  <si>
    <t>0707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</si>
  <si>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</si>
  <si>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</si>
  <si>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</si>
  <si>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обязательных платежей</t>
  </si>
  <si>
    <t>003</t>
  </si>
  <si>
    <t>ИТОГО</t>
  </si>
  <si>
    <t>313</t>
  </si>
  <si>
    <t>Обеспечение гос. гарантий реализации  прав граждан на получение общедоступного и беспл. дошкольного, начального общего, основного общего, среднего общего образования в мун. общ-ых орг-ях, обеспечение доп. образования в мун.общеобразовательных учреждениях</t>
  </si>
  <si>
    <t>Обеспеч.гос.гарантий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</si>
  <si>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Выявление и поддержка одаренных детей</t>
  </si>
  <si>
    <t>Расходы на обеспечение деятельности (оказание услуг) муниципальных учреждений</t>
  </si>
  <si>
    <t>м.п.</t>
  </si>
  <si>
    <t xml:space="preserve">                     (подпись)                                                </t>
  </si>
  <si>
    <t>(подпись)  (расшифровка подписи)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</si>
  <si>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</si>
  <si>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</si>
  <si>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</si>
  <si>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</si>
  <si>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</si>
  <si>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</si>
  <si>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</si>
  <si>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 xml:space="preserve">        Ед. измерения:   руб.</t>
  </si>
  <si>
    <t>По ОКЕИ</t>
  </si>
  <si>
    <t>По ОКВ</t>
  </si>
  <si>
    <t xml:space="preserve">                                     Утверждаю</t>
  </si>
  <si>
    <r>
      <t xml:space="preserve">Главный бухгалтер                                              __________________                       </t>
    </r>
    <r>
      <rPr>
        <u val="single"/>
        <sz val="8"/>
        <rFont val="Arial Narrow"/>
        <family val="2"/>
      </rPr>
      <t xml:space="preserve">  М.В. Талалаева </t>
    </r>
  </si>
  <si>
    <t>Распорядитель бюджетных средств                                    МОКУ Долдыканская  СОШ</t>
  </si>
  <si>
    <t>раздела</t>
  </si>
  <si>
    <t>подраздела</t>
  </si>
  <si>
    <t>целевой статьи</t>
  </si>
  <si>
    <t>вида расходов</t>
  </si>
  <si>
    <t>Код по бюджетной классификации Российской федерации</t>
  </si>
  <si>
    <t xml:space="preserve">Наименование показателя </t>
  </si>
  <si>
    <t>Муниципальная программа «Развитие образования Бурейского района на 2015 – 2020 годы</t>
  </si>
  <si>
    <t>Обеспечение учашихся из малообеспеченных семей льготой на бесплатное питание учащихся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</si>
  <si>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</si>
  <si>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Подпрограмма "Развитие общего и дополнительного образования в Бурейском районе"</t>
  </si>
  <si>
    <t>Обеспечение государственных гарантий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</si>
  <si>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</si>
  <si>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социальной поддержки за содержание детей в муниципальных дошкольных образовательных учреждениях</t>
  </si>
  <si>
    <t>113</t>
  </si>
  <si>
    <t>119</t>
  </si>
  <si>
    <t>5900000000</t>
  </si>
  <si>
    <t>5910000000</t>
  </si>
  <si>
    <t>5920400610</t>
  </si>
  <si>
    <t>5920100080</t>
  </si>
  <si>
    <t>5910100070</t>
  </si>
  <si>
    <t xml:space="preserve"> Мероприятия по проведению оздоровительной комп.детей</t>
  </si>
  <si>
    <t>5920200090</t>
  </si>
  <si>
    <t>Частичная оплата стоимости путевок дла детей работающих граждан в организациях отдыха и оздоровления детей в каникулярное время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</si>
  <si>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</si>
  <si>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</si>
  <si>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</si>
  <si>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</si>
  <si>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</si>
  <si>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</si>
  <si>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</si>
  <si>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</si>
  <si>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</si>
  <si>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</si>
  <si>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</si>
  <si>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</si>
  <si>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т.ч. по месяцам</t>
  </si>
  <si>
    <t>853</t>
  </si>
  <si>
    <t>5920200091</t>
  </si>
  <si>
    <t>5901100070</t>
  </si>
  <si>
    <t>5910100000</t>
  </si>
  <si>
    <t>5910187250</t>
  </si>
  <si>
    <t>Прочие налоги</t>
  </si>
  <si>
    <r>
      <t xml:space="preserve">Руководитель учреждения                                  __________________                       </t>
    </r>
    <r>
      <rPr>
        <u val="single"/>
        <sz val="8"/>
        <rFont val="Arial Narrow"/>
        <family val="2"/>
      </rPr>
      <t xml:space="preserve"> Е.Н. Бескоровайная </t>
    </r>
  </si>
  <si>
    <t>5920297070</t>
  </si>
  <si>
    <t>5920400710</t>
  </si>
  <si>
    <t>5910120591</t>
  </si>
  <si>
    <t>Родительская плата</t>
  </si>
  <si>
    <t>Питание многодетных</t>
  </si>
  <si>
    <t>Обеспечение бесплатным питанием школьников Бурейского района из многодетных семей</t>
  </si>
  <si>
    <t xml:space="preserve">Получатель бюджетных средств                                          МОКУ Долдыканская СОШ </t>
  </si>
  <si>
    <t>0703</t>
  </si>
  <si>
    <t>100</t>
  </si>
  <si>
    <t>5910288500</t>
  </si>
  <si>
    <t>5910188500</t>
  </si>
  <si>
    <t>59202S7500</t>
  </si>
  <si>
    <t>Обеспечение учашихся c ОВЗ  льготой на бесплатное питание учащихся за счет областного бюджета</t>
  </si>
  <si>
    <t>59204S7620</t>
  </si>
  <si>
    <t xml:space="preserve">               Начальник МКУ</t>
  </si>
  <si>
    <t>_______________   Воробец С.Г.</t>
  </si>
  <si>
    <t>59101S771A</t>
  </si>
  <si>
    <t>59102S771A</t>
  </si>
  <si>
    <t>Финансовое обеспечение государственного полномочия Амурской области по обеспечению обучающихся по образовательным программам начального общего образования в муниципальных общеобразовательных организациях питанием</t>
  </si>
  <si>
    <t>"Энергосбережение и повышение энергетической эффективности в бюджетных учреждениях"</t>
  </si>
  <si>
    <t>Модернизация системы освещения, применение энергосберегающих ламп</t>
  </si>
  <si>
    <t>247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</si>
  <si>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</si>
  <si>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>Муниципальная программа "Развитие образования Бурейского района на 2015 - 2025 годы"</t>
  </si>
  <si>
    <t>Основное мероприятие "Обеспечение реализации программ общего образования</t>
  </si>
  <si>
    <t>346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</si>
  <si>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</si>
  <si>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</si>
  <si>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5910200000</t>
  </si>
  <si>
    <t>5910280740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</si>
  <si>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</si>
  <si>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5910253030</t>
  </si>
  <si>
    <t>59102L3040</t>
  </si>
  <si>
    <t>Основное мероприятие "Обеспечение реализации программ дополнительного образования"</t>
  </si>
  <si>
    <t>59.1.03.S771А</t>
  </si>
  <si>
    <t>59.1.03.00000</t>
  </si>
  <si>
    <t>Бюджетная смета на 2022 год</t>
  </si>
  <si>
    <r>
      <t xml:space="preserve">Исполнитель                                                        __________________                     </t>
    </r>
    <r>
      <rPr>
        <u val="single"/>
        <sz val="8"/>
        <rFont val="Arial Narrow"/>
        <family val="2"/>
      </rPr>
      <t xml:space="preserve"> Е.Н. Казаченко</t>
    </r>
  </si>
  <si>
    <t>59104S8560</t>
  </si>
  <si>
    <t>сумма лимитов на 2022 год</t>
  </si>
  <si>
    <t>Проведение мероприятий по энергосбережению в части замены в образовательных организациях деревянных окон на металопластиковые</t>
  </si>
  <si>
    <t>Модернизация муниципальной  системы образования</t>
  </si>
  <si>
    <t>591040040</t>
  </si>
  <si>
    <t>Обеспечение учащихся из малообеспеченных семей льготой на бесплатное питание</t>
  </si>
  <si>
    <t>Оснащение приборами учета, в том  числе замена существующих приборов с улучшенными метрологическими характеристиками</t>
  </si>
  <si>
    <t>5320101160</t>
  </si>
  <si>
    <t>Проведение ремонтно-еналадочных работ в тепловых сетях и системах отопления и горячего водоснабжения</t>
  </si>
  <si>
    <t>5320100431</t>
  </si>
  <si>
    <t>Социальная поддержка многодетных семей по оплате питания для учащихся образовательных организаций</t>
  </si>
  <si>
    <t>"30" декабря 2021 г</t>
  </si>
  <si>
    <t xml:space="preserve">   от  "30" декабря 2021 г.</t>
  </si>
  <si>
    <t xml:space="preserve">          Отдел образования администрации  Бурейского района</t>
  </si>
  <si>
    <t>Главный распорядитель бюджетных средств    МКУ Отдел образования  Бурейского района</t>
  </si>
  <si>
    <t>Наименование бюджета                                     районный бюджет  Бурейского района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</si>
</sst>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#,##0.0"/>
    <numFmt numFmtId="182" formatCode="#,##0.00;[Red]#,##0.00"/>
    <numFmt numFmtId="183" formatCode="0.000"/>
    <numFmt numFmtId="184" formatCode="?"/>
    <numFmt numFmtId="185" formatCode="#,##0.000"/>
    <numFmt numFmtId="186" formatCode="#,##0.0000"/>
    <numFmt numFmtId="187" formatCode="#,##0.00000"/>
    <numFmt numFmtId="188" formatCode="[$-FC19]d\ mmmm\ yyyy\ &quot;г.&quot;"/>
    <numFmt numFmtId="189" formatCode="0.00000"/>
    <numFmt numFmtId="190" formatCode="0.0000"/>
  </numFmts>
  <fonts count="69">
    <font>
      <sz val="10"/>
      <name val="Arial"/>
      <family val="0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u val="single"/>
      <sz val="8"/>
      <name val="Arial Narrow"/>
      <family val="2"/>
    </font>
    <font>
      <sz val="8.5"/>
      <name val="Arial Narrow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0" xfId="0" applyNumberFormat="1" applyFont="1" applyAlignment="1">
      <alignment/>
    </xf>
    <xf numFmtId="49" fontId="14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4" fontId="15" fillId="12" borderId="10" xfId="0" applyNumberFormat="1" applyFont="1" applyFill="1" applyBorder="1" applyAlignment="1" applyProtection="1">
      <alignment horizontal="left" vertical="center" wrapText="1"/>
      <protection/>
    </xf>
    <xf numFmtId="49" fontId="14" fillId="12" borderId="10" xfId="0" applyNumberFormat="1" applyFont="1" applyFill="1" applyBorder="1" applyAlignment="1">
      <alignment horizontal="center" vertical="center"/>
    </xf>
    <xf numFmtId="49" fontId="2" fillId="12" borderId="10" xfId="0" applyNumberFormat="1" applyFont="1" applyFill="1" applyBorder="1" applyAlignment="1">
      <alignment horizontal="center" vertical="center"/>
    </xf>
    <xf numFmtId="49" fontId="3" fillId="12" borderId="10" xfId="0" applyNumberFormat="1" applyFont="1" applyFill="1" applyBorder="1" applyAlignment="1">
      <alignment horizontal="center" vertical="center"/>
    </xf>
    <xf numFmtId="4" fontId="3" fillId="12" borderId="10" xfId="0" applyNumberFormat="1" applyFont="1" applyFill="1" applyBorder="1" applyAlignment="1">
      <alignment horizontal="right" vertical="center"/>
    </xf>
    <xf numFmtId="49" fontId="15" fillId="13" borderId="10" xfId="0" applyNumberFormat="1" applyFont="1" applyFill="1" applyBorder="1" applyAlignment="1" applyProtection="1">
      <alignment horizontal="left" vertical="center" wrapText="1"/>
      <protection/>
    </xf>
    <xf numFmtId="49" fontId="3" fillId="13" borderId="10" xfId="0" applyNumberFormat="1" applyFont="1" applyFill="1" applyBorder="1" applyAlignment="1">
      <alignment horizontal="center" vertical="center"/>
    </xf>
    <xf numFmtId="4" fontId="3" fillId="13" borderId="10" xfId="0" applyNumberFormat="1" applyFont="1" applyFill="1" applyBorder="1" applyAlignment="1">
      <alignment horizontal="right" vertical="center"/>
    </xf>
    <xf numFmtId="49" fontId="3" fillId="13" borderId="10" xfId="0" applyNumberFormat="1" applyFont="1" applyFill="1" applyBorder="1" applyAlignment="1">
      <alignment horizontal="center" vertical="center"/>
    </xf>
    <xf numFmtId="4" fontId="3" fillId="13" borderId="10" xfId="0" applyNumberFormat="1" applyFont="1" applyFill="1" applyBorder="1" applyAlignment="1">
      <alignment horizontal="right" vertical="center"/>
    </xf>
    <xf numFmtId="49" fontId="2" fillId="13" borderId="10" xfId="0" applyNumberFormat="1" applyFont="1" applyFill="1" applyBorder="1" applyAlignment="1">
      <alignment horizontal="left" vertical="center" wrapText="1"/>
    </xf>
    <xf numFmtId="49" fontId="3" fillId="13" borderId="10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 horizontal="right" vertical="center"/>
    </xf>
    <xf numFmtId="49" fontId="3" fillId="13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NumberFormat="1" applyFont="1" applyAlignment="1">
      <alignment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1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" fontId="2" fillId="13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5" fillId="13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49" fontId="15" fillId="13" borderId="17" xfId="0" applyNumberFormat="1" applyFont="1" applyFill="1" applyBorder="1" applyAlignment="1" applyProtection="1">
      <alignment horizontal="left" vertical="center" wrapText="1"/>
      <protection/>
    </xf>
    <xf numFmtId="49" fontId="2" fillId="13" borderId="10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49" fontId="3" fillId="13" borderId="16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Border="1" applyAlignment="1" applyProtection="1">
      <alignment horizontal="left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8" fillId="0" borderId="18" xfId="0" applyFont="1" applyBorder="1" applyAlignment="1">
      <alignment vertical="top" wrapText="1"/>
    </xf>
    <xf numFmtId="49" fontId="2" fillId="0" borderId="18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7" fillId="13" borderId="18" xfId="0" applyFont="1" applyFill="1" applyBorder="1" applyAlignment="1">
      <alignment vertical="top" wrapText="1"/>
    </xf>
    <xf numFmtId="0" fontId="17" fillId="13" borderId="11" xfId="0" applyFont="1" applyFill="1" applyBorder="1" applyAlignment="1">
      <alignment vertical="top" wrapText="1"/>
    </xf>
    <xf numFmtId="49" fontId="3" fillId="13" borderId="18" xfId="0" applyNumberFormat="1" applyFont="1" applyFill="1" applyBorder="1" applyAlignment="1">
      <alignment vertical="center"/>
    </xf>
    <xf numFmtId="0" fontId="2" fillId="13" borderId="11" xfId="0" applyFont="1" applyFill="1" applyBorder="1" applyAlignment="1">
      <alignment horizontal="center" vertical="center" wrapText="1"/>
    </xf>
    <xf numFmtId="2" fontId="18" fillId="0" borderId="11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2" fontId="17" fillId="13" borderId="11" xfId="0" applyNumberFormat="1" applyFont="1" applyFill="1" applyBorder="1" applyAlignment="1">
      <alignment vertical="center" wrapText="1"/>
    </xf>
    <xf numFmtId="2" fontId="17" fillId="0" borderId="11" xfId="0" applyNumberFormat="1" applyFont="1" applyBorder="1" applyAlignment="1">
      <alignment vertical="center" wrapText="1"/>
    </xf>
    <xf numFmtId="49" fontId="16" fillId="0" borderId="15" xfId="0" applyNumberFormat="1" applyFont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>
      <alignment horizontal="right" vertical="center"/>
    </xf>
    <xf numFmtId="49" fontId="3" fillId="13" borderId="12" xfId="0" applyNumberFormat="1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 horizontal="left"/>
    </xf>
    <xf numFmtId="4" fontId="62" fillId="0" borderId="0" xfId="0" applyNumberFormat="1" applyFont="1" applyAlignment="1">
      <alignment horizontal="left"/>
    </xf>
    <xf numFmtId="0" fontId="62" fillId="0" borderId="0" xfId="0" applyFont="1" applyAlignment="1">
      <alignment/>
    </xf>
    <xf numFmtId="0" fontId="61" fillId="0" borderId="0" xfId="0" applyFont="1" applyFill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 horizontal="left"/>
    </xf>
    <xf numFmtId="2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49" fontId="64" fillId="12" borderId="10" xfId="0" applyNumberFormat="1" applyFont="1" applyFill="1" applyBorder="1" applyAlignment="1" applyProtection="1">
      <alignment horizontal="left" vertical="center" wrapText="1"/>
      <protection/>
    </xf>
    <xf numFmtId="49" fontId="65" fillId="12" borderId="10" xfId="0" applyNumberFormat="1" applyFont="1" applyFill="1" applyBorder="1" applyAlignment="1">
      <alignment horizontal="center" vertical="center"/>
    </xf>
    <xf numFmtId="49" fontId="66" fillId="12" borderId="10" xfId="0" applyNumberFormat="1" applyFont="1" applyFill="1" applyBorder="1" applyAlignment="1">
      <alignment horizontal="center" vertical="center"/>
    </xf>
    <xf numFmtId="4" fontId="65" fillId="12" borderId="10" xfId="0" applyNumberFormat="1" applyFont="1" applyFill="1" applyBorder="1" applyAlignment="1">
      <alignment horizontal="right" vertical="center"/>
    </xf>
    <xf numFmtId="4" fontId="67" fillId="0" borderId="0" xfId="0" applyNumberFormat="1" applyFont="1" applyAlignment="1">
      <alignment horizontal="left"/>
    </xf>
    <xf numFmtId="0" fontId="67" fillId="0" borderId="0" xfId="0" applyFont="1" applyAlignment="1">
      <alignment/>
    </xf>
    <xf numFmtId="49" fontId="65" fillId="0" borderId="10" xfId="0" applyNumberFormat="1" applyFont="1" applyBorder="1" applyAlignment="1">
      <alignment horizontal="left" vertical="center"/>
    </xf>
    <xf numFmtId="49" fontId="65" fillId="0" borderId="10" xfId="0" applyNumberFormat="1" applyFont="1" applyBorder="1" applyAlignment="1">
      <alignment horizontal="center" vertical="center"/>
    </xf>
    <xf numFmtId="4" fontId="65" fillId="32" borderId="10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/>
    </xf>
    <xf numFmtId="187" fontId="6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15" fillId="34" borderId="10" xfId="0" applyNumberFormat="1" applyFont="1" applyFill="1" applyBorder="1" applyAlignment="1" applyProtection="1">
      <alignment horizontal="left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4" fontId="0" fillId="33" borderId="0" xfId="0" applyNumberFormat="1" applyFill="1" applyAlignment="1">
      <alignment/>
    </xf>
    <xf numFmtId="4" fontId="0" fillId="13" borderId="0" xfId="0" applyNumberFormat="1" applyFill="1" applyAlignment="1">
      <alignment/>
    </xf>
    <xf numFmtId="0" fontId="0" fillId="13" borderId="0" xfId="0" applyFill="1" applyAlignment="1">
      <alignment/>
    </xf>
    <xf numFmtId="4" fontId="0" fillId="34" borderId="0" xfId="0" applyNumberFormat="1" applyFill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0" fontId="63" fillId="34" borderId="0" xfId="0" applyFont="1" applyFill="1" applyAlignment="1">
      <alignment/>
    </xf>
    <xf numFmtId="4" fontId="63" fillId="34" borderId="0" xfId="0" applyNumberFormat="1" applyFont="1" applyFill="1" applyAlignment="1">
      <alignment horizontal="left"/>
    </xf>
    <xf numFmtId="4" fontId="61" fillId="13" borderId="0" xfId="0" applyNumberFormat="1" applyFont="1" applyFill="1" applyAlignment="1">
      <alignment/>
    </xf>
    <xf numFmtId="0" fontId="61" fillId="13" borderId="0" xfId="0" applyFont="1" applyFill="1" applyAlignment="1">
      <alignment/>
    </xf>
    <xf numFmtId="49" fontId="65" fillId="13" borderId="10" xfId="0" applyNumberFormat="1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left" vertical="center" wrapText="1"/>
    </xf>
    <xf numFmtId="49" fontId="66" fillId="34" borderId="10" xfId="0" applyNumberFormat="1" applyFont="1" applyFill="1" applyBorder="1" applyAlignment="1">
      <alignment horizontal="left" vertical="center" wrapText="1"/>
    </xf>
    <xf numFmtId="0" fontId="63" fillId="13" borderId="0" xfId="0" applyFont="1" applyFill="1" applyAlignment="1">
      <alignment/>
    </xf>
    <xf numFmtId="0" fontId="68" fillId="0" borderId="0" xfId="0" applyFont="1" applyAlignment="1">
      <alignment/>
    </xf>
    <xf numFmtId="0" fontId="62" fillId="0" borderId="0" xfId="0" applyFont="1" applyFill="1" applyAlignment="1">
      <alignment/>
    </xf>
    <xf numFmtId="49" fontId="14" fillId="34" borderId="10" xfId="0" applyNumberFormat="1" applyFont="1" applyFill="1" applyBorder="1" applyAlignment="1">
      <alignment horizontal="center" vertical="center"/>
    </xf>
    <xf numFmtId="0" fontId="0" fillId="13" borderId="0" xfId="0" applyFont="1" applyFill="1" applyAlignment="1">
      <alignment/>
    </xf>
    <xf numFmtId="0" fontId="62" fillId="33" borderId="0" xfId="0" applyFont="1" applyFill="1" applyAlignment="1">
      <alignment/>
    </xf>
    <xf numFmtId="4" fontId="62" fillId="34" borderId="0" xfId="0" applyNumberFormat="1" applyFont="1" applyFill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15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6" fillId="0" borderId="11" xfId="0" applyNumberFormat="1" applyFont="1" applyBorder="1" applyAlignment="1" applyProtection="1">
      <alignment horizontal="left" vertical="center" wrapText="1"/>
      <protection/>
    </xf>
    <xf numFmtId="49" fontId="15" fillId="36" borderId="16" xfId="0" applyNumberFormat="1" applyFont="1" applyFill="1" applyBorder="1" applyAlignment="1" applyProtection="1">
      <alignment horizontal="left" vertical="center" wrapText="1"/>
      <protection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 applyProtection="1">
      <alignment horizontal="center" vertical="center" wrapText="1"/>
      <protection/>
    </xf>
    <xf numFmtId="49" fontId="3" fillId="36" borderId="11" xfId="0" applyNumberFormat="1" applyFont="1" applyFill="1" applyBorder="1" applyAlignment="1">
      <alignment horizontal="center" vertical="center"/>
    </xf>
    <xf numFmtId="2" fontId="17" fillId="36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14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S2"/>
  <sheetViews>
    <sheetView showGridLines="0" view="pageBreakPreview" zoomScale="60" workbookViewId="0" topLeftCell="A1">
      <selection activeCell="A3" sqref="A3:Z48"/>
    </sheetView>
  </sheetViews>
  <sheetFormatPr defaultColWidth="9.140625" defaultRowHeight="12.75" customHeight="1" outlineLevelRow="1"/>
  <cols>
    <col min="1" max="1" width="50.421875" style="0" customWidth="1"/>
    <col min="2" max="2" width="4.57421875" style="0" hidden="1" customWidth="1"/>
    <col min="3" max="3" width="6.00390625" style="0" customWidth="1"/>
    <col min="4" max="4" width="6.28125" style="0" customWidth="1"/>
    <col min="5" max="5" width="8.28125" style="0" customWidth="1"/>
    <col min="6" max="6" width="8.421875" style="0" customWidth="1"/>
    <col min="7" max="7" width="0.5625" style="0" hidden="1" customWidth="1"/>
    <col min="8" max="8" width="7.7109375" style="0" customWidth="1"/>
    <col min="9" max="9" width="12.421875" style="0" customWidth="1"/>
    <col min="10" max="10" width="9.8515625" style="0" customWidth="1"/>
    <col min="11" max="11" width="9.28125" style="0" customWidth="1"/>
    <col min="12" max="12" width="9.140625" style="0" customWidth="1"/>
    <col min="13" max="14" width="10.28125" style="0" customWidth="1"/>
    <col min="15" max="15" width="10.140625" style="0" customWidth="1"/>
    <col min="16" max="21" width="9.140625" style="0" customWidth="1"/>
    <col min="22" max="22" width="11.57421875" style="0" customWidth="1"/>
    <col min="23" max="23" width="10.140625" style="0" bestFit="1" customWidth="1"/>
  </cols>
  <sheetData>
    <row r="1" spans="1:19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 customHeight="1">
      <c r="A2" s="15"/>
      <c r="B2" s="15"/>
      <c r="C2" s="15"/>
      <c r="D2" s="15"/>
      <c r="E2" s="15"/>
      <c r="F2" s="15"/>
      <c r="G2" s="15"/>
      <c r="H2" s="15"/>
      <c r="I2" s="18" t="s">
        <v>51</v>
      </c>
      <c r="J2" s="15"/>
      <c r="M2" s="14"/>
      <c r="N2" s="14"/>
      <c r="O2" s="18"/>
      <c r="P2" s="18"/>
      <c r="Q2" s="18"/>
      <c r="R2" s="18"/>
      <c r="S2" s="18"/>
    </row>
    <row r="25" ht="51.75" customHeight="1" outlineLevel="1"/>
    <row r="26" ht="12.75" outlineLevel="1"/>
    <row r="27" ht="12.75" hidden="1" outlineLevel="1"/>
    <row r="28" ht="38.25" customHeight="1" hidden="1" outlineLevel="1"/>
    <row r="29" ht="30.75" customHeight="1" hidden="1" outlineLevel="1"/>
    <row r="30" ht="12.75" outlineLevel="1"/>
    <row r="31" ht="12.75" outlineLevel="1"/>
  </sheetData>
  <sheetProtection/>
  <printOptions/>
  <pageMargins left="0" right="0" top="0" bottom="0" header="0" footer="0"/>
  <pageSetup fitToWidth="0" horizontalDpi="600" verticalDpi="600" orientation="landscape" paperSize="9" scale="65" r:id="rId1"/>
  <headerFooter alignWithMargins="0">
    <oddHeader>&amp;CСтраница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B89:B89"/>
  <sheetViews>
    <sheetView showGridLines="0" view="pageBreakPreview" zoomScale="95" zoomScaleSheetLayoutView="95" workbookViewId="0" topLeftCell="A1">
      <selection activeCell="A1" sqref="A1:S147"/>
    </sheetView>
  </sheetViews>
  <sheetFormatPr defaultColWidth="9.140625" defaultRowHeight="12.75" customHeight="1" outlineLevelRow="3"/>
  <cols>
    <col min="1" max="1" width="50.421875" style="0" customWidth="1"/>
    <col min="2" max="2" width="6.00390625" style="0" customWidth="1"/>
    <col min="3" max="3" width="6.28125" style="0" customWidth="1"/>
    <col min="4" max="4" width="9.7109375" style="0" customWidth="1"/>
    <col min="5" max="5" width="8.421875" style="0" customWidth="1"/>
    <col min="6" max="6" width="12.421875" style="0" customWidth="1"/>
    <col min="7" max="7" width="9.8515625" style="0" customWidth="1"/>
    <col min="8" max="8" width="10.140625" style="0" customWidth="1"/>
    <col min="9" max="9" width="9.421875" style="0" customWidth="1"/>
    <col min="10" max="11" width="10.28125" style="0" customWidth="1"/>
    <col min="12" max="12" width="12.421875" style="0" customWidth="1"/>
    <col min="13" max="13" width="9.140625" style="0" customWidth="1"/>
    <col min="14" max="14" width="10.140625" style="0" customWidth="1"/>
    <col min="15" max="15" width="10.8515625" style="0" customWidth="1"/>
    <col min="16" max="16" width="10.140625" style="0" customWidth="1"/>
    <col min="17" max="18" width="10.28125" style="0" customWidth="1"/>
    <col min="19" max="19" width="11.57421875" style="0" customWidth="1"/>
  </cols>
  <sheetData>
    <row r="25" s="136" customFormat="1" ht="51.75" customHeight="1" outlineLevel="1"/>
    <row r="26" s="136" customFormat="1" ht="12.75" outlineLevel="1"/>
    <row r="27" s="136" customFormat="1" ht="12.75" outlineLevel="1"/>
    <row r="28" s="136" customFormat="1" ht="12.75" outlineLevel="1"/>
    <row r="29" s="136" customFormat="1" ht="12.75" outlineLevel="1"/>
    <row r="30" s="136" customFormat="1" ht="12.75" outlineLevel="1"/>
    <row r="31" s="136" customFormat="1" ht="12.75" outlineLevel="1"/>
    <row r="32" s="136" customFormat="1" ht="12.75" outlineLevel="1"/>
    <row r="33" s="136" customFormat="1" ht="12.75" outlineLevel="1"/>
    <row r="34" s="136" customFormat="1" ht="16.5" customHeight="1" outlineLevel="1"/>
    <row r="35" s="136" customFormat="1" ht="16.5" customHeight="1" outlineLevel="1"/>
    <row r="36" ht="51" customHeight="1" outlineLevel="3"/>
    <row r="37" ht="12.75" outlineLevel="3"/>
    <row r="38" ht="52.5" customHeight="1" outlineLevel="3"/>
    <row r="39" ht="12.75" outlineLevel="3"/>
    <row r="40" ht="12.75" outlineLevel="3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75" customHeight="1"/>
    <row r="50" ht="12.75" outlineLevel="2"/>
    <row r="51" s="136" customFormat="1" ht="14.25" customHeight="1" outlineLevel="3"/>
    <row r="52" s="136" customFormat="1" ht="14.25" customHeight="1" outlineLevel="3"/>
    <row r="53" s="136" customFormat="1" ht="14.25" customHeight="1" outlineLevel="3"/>
    <row r="54" s="136" customFormat="1" ht="14.25" customHeight="1" outlineLevel="3"/>
    <row r="55" s="136" customFormat="1" ht="15" customHeight="1" outlineLevel="3"/>
    <row r="56" ht="17.25" customHeight="1" outlineLevel="3"/>
    <row r="57" ht="18" customHeight="1" outlineLevel="3"/>
    <row r="58" ht="18" customHeight="1" outlineLevel="3"/>
    <row r="59" ht="18" customHeight="1" outlineLevel="3"/>
    <row r="60" ht="18" customHeight="1" outlineLevel="3"/>
    <row r="61" ht="18" customHeight="1" outlineLevel="3"/>
    <row r="62" ht="18" customHeight="1" outlineLevel="3"/>
    <row r="63" ht="18" customHeight="1" outlineLevel="3"/>
    <row r="64" ht="18" customHeight="1" outlineLevel="3"/>
    <row r="65" ht="18" customHeight="1" outlineLevel="3"/>
    <row r="66" ht="18" customHeight="1" outlineLevel="3"/>
    <row r="67" ht="12.75" outlineLevel="2"/>
    <row r="68" ht="14.25" customHeight="1" outlineLevel="2"/>
    <row r="69" ht="13.5" customHeight="1" outlineLevel="2"/>
    <row r="70" ht="14.25" customHeight="1" outlineLevel="2"/>
    <row r="71" ht="14.25" customHeight="1" outlineLevel="2"/>
    <row r="72" ht="14.25" customHeight="1" outlineLevel="2"/>
    <row r="73" ht="30.75" customHeight="1" outlineLevel="2"/>
    <row r="74" ht="15.75" customHeight="1" outlineLevel="3"/>
    <row r="75" s="161" customFormat="1" ht="30.75" customHeight="1" outlineLevel="3"/>
    <row r="76" ht="15.75" customHeight="1" outlineLevel="3"/>
    <row r="77" ht="30.75" customHeight="1" outlineLevel="3"/>
    <row r="78" ht="15.75" customHeight="1" outlineLevel="3"/>
    <row r="79" ht="27.75" customHeight="1" outlineLevel="3"/>
    <row r="80" ht="15.75" customHeight="1" outlineLevel="3"/>
    <row r="81" ht="12" customHeight="1" outlineLevel="2"/>
    <row r="82" ht="12" customHeight="1" outlineLevel="2"/>
    <row r="83" s="136" customFormat="1" ht="71.25" customHeight="1" outlineLevel="3"/>
    <row r="84" s="136" customFormat="1" ht="12.75" outlineLevel="3"/>
    <row r="85" s="136" customFormat="1" ht="12.75" outlineLevel="2"/>
    <row r="86" s="136" customFormat="1" ht="12.75" outlineLevel="3"/>
    <row r="87" s="136" customFormat="1" ht="12.75" outlineLevel="2"/>
    <row r="88" s="136" customFormat="1" ht="12.75" outlineLevel="3"/>
    <row r="89" s="136" customFormat="1" ht="15" customHeight="1" outlineLevel="3">
      <c r="B89" s="139" t="e">
        <f>875524.13-#REF!</f>
        <v>#REF!</v>
      </c>
    </row>
    <row r="90" s="136" customFormat="1" ht="15.75" customHeight="1" outlineLevel="3"/>
    <row r="91" s="136" customFormat="1" ht="15" customHeight="1" outlineLevel="2"/>
    <row r="92" s="136" customFormat="1" ht="14.25" customHeight="1" outlineLevel="3"/>
    <row r="93" s="179" customFormat="1" ht="14.25" customHeight="1" outlineLevel="3"/>
    <row r="94" s="136" customFormat="1" ht="14.25" customHeight="1" outlineLevel="3"/>
    <row r="95" s="179" customFormat="1" ht="14.25" customHeight="1" outlineLevel="3"/>
    <row r="96" s="136" customFormat="1" ht="14.25" customHeight="1" outlineLevel="3"/>
    <row r="97" ht="0.75" customHeight="1" outlineLevel="3"/>
    <row r="98" ht="33" customHeight="1" hidden="1" outlineLevel="3"/>
    <row r="99" ht="33" customHeight="1" outlineLevel="3"/>
    <row r="100" ht="33" customHeight="1" outlineLevel="3"/>
    <row r="101" ht="33" customHeight="1" outlineLevel="3"/>
    <row r="102" ht="33" customHeight="1" outlineLevel="3"/>
    <row r="103" ht="57.75" customHeight="1" outlineLevel="3"/>
    <row r="104" ht="55.5" customHeight="1" outlineLevel="3"/>
    <row r="105" ht="33" customHeight="1" outlineLevel="3"/>
    <row r="106" ht="23.25" customHeight="1" outlineLevel="3"/>
    <row r="107" ht="22.5" customHeight="1" outlineLevel="3"/>
    <row r="108" ht="54" customHeight="1" outlineLevel="3"/>
    <row r="109" ht="61.5" customHeight="1" outlineLevel="3"/>
    <row r="110" s="136" customFormat="1" ht="33" customHeight="1" outlineLevel="3"/>
    <row r="111" s="136" customFormat="1" ht="33" customHeight="1" outlineLevel="3"/>
    <row r="112" s="136" customFormat="1" ht="33" customHeight="1" outlineLevel="3"/>
    <row r="113" s="136" customFormat="1" ht="33" customHeight="1" outlineLevel="3"/>
    <row r="114" s="136" customFormat="1" ht="29.25" customHeight="1" outlineLevel="3"/>
    <row r="115" s="136" customFormat="1" ht="29.25" customHeight="1" outlineLevel="3"/>
    <row r="116" s="136" customFormat="1" ht="29.25" customHeight="1" outlineLevel="3"/>
    <row r="117" s="136" customFormat="1" ht="33" customHeight="1" outlineLevel="3"/>
    <row r="118" s="136" customFormat="1" ht="33" customHeight="1" outlineLevel="3"/>
    <row r="119" s="136" customFormat="1" ht="33" customHeight="1" outlineLevel="3"/>
    <row r="120" ht="0.75" customHeight="1" outlineLevel="3"/>
    <row r="121" ht="33" customHeight="1" hidden="1" outlineLevel="3"/>
    <row r="122" ht="33" customHeight="1" hidden="1" outlineLevel="3"/>
    <row r="123" ht="33" customHeight="1" hidden="1" outlineLevel="3"/>
    <row r="124" ht="0.75" customHeight="1" outlineLevel="3"/>
    <row r="125" s="136" customFormat="1" ht="33" customHeight="1" outlineLevel="3"/>
    <row r="126" s="136" customFormat="1" ht="33" customHeight="1" outlineLevel="3"/>
    <row r="127" s="136" customFormat="1" ht="33" customHeight="1" outlineLevel="3"/>
    <row r="128" ht="26.25" customHeight="1" outlineLevel="3"/>
    <row r="129" ht="20.25" customHeight="1" outlineLevel="3"/>
    <row r="130" ht="20.25" customHeight="1" outlineLevel="3"/>
    <row r="131" ht="20.25" customHeight="1" outlineLevel="3"/>
    <row r="132" ht="12.75" collapsed="1"/>
  </sheetData>
  <sheetProtection/>
  <printOptions/>
  <pageMargins left="0" right="0" top="0" bottom="0" header="0" footer="0"/>
  <pageSetup fitToHeight="0" fitToWidth="1" horizontalDpi="600" verticalDpi="600" orientation="landscape" paperSize="9" r:id="rId1"/>
  <headerFooter alignWithMargins="0">
    <oddHeader>&amp;CСтраница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outlinePr summaryBelow="0"/>
  </sheetPr>
  <dimension ref="A88:A94"/>
  <sheetViews>
    <sheetView showGridLines="0" workbookViewId="0" topLeftCell="A1">
      <selection activeCell="A1" sqref="A1:S139"/>
    </sheetView>
  </sheetViews>
  <sheetFormatPr defaultColWidth="9.140625" defaultRowHeight="12.75" customHeight="1" outlineLevelRow="3"/>
  <cols>
    <col min="1" max="1" width="50.421875" style="0" customWidth="1"/>
    <col min="2" max="2" width="6.00390625" style="0" customWidth="1"/>
    <col min="3" max="3" width="6.28125" style="0" customWidth="1"/>
    <col min="4" max="4" width="9.7109375" style="0" customWidth="1"/>
    <col min="5" max="5" width="8.421875" style="0" customWidth="1"/>
    <col min="6" max="6" width="12.421875" style="0" customWidth="1"/>
    <col min="7" max="18" width="9.140625" style="0" customWidth="1"/>
    <col min="19" max="19" width="14.8515625" style="0" customWidth="1"/>
  </cols>
  <sheetData>
    <row r="4" ht="23.25" customHeight="1"/>
    <row r="25" s="136" customFormat="1" ht="51.75" customHeight="1" outlineLevel="1"/>
    <row r="26" s="136" customFormat="1" ht="12.75" outlineLevel="1"/>
    <row r="27" s="136" customFormat="1" ht="12.75" outlineLevel="1"/>
    <row r="28" s="136" customFormat="1" ht="12.75" outlineLevel="1"/>
    <row r="29" s="136" customFormat="1" ht="12.75" outlineLevel="1"/>
    <row r="30" s="136" customFormat="1" ht="12.75" outlineLevel="1"/>
    <row r="31" s="136" customFormat="1" ht="12.75" outlineLevel="1"/>
    <row r="32" s="136" customFormat="1" ht="12.75" outlineLevel="1"/>
    <row r="33" s="136" customFormat="1" ht="12.75" outlineLevel="1"/>
    <row r="34" s="136" customFormat="1" ht="16.5" customHeight="1" outlineLevel="1"/>
    <row r="35" s="136" customFormat="1" ht="12.75" outlineLevel="1"/>
    <row r="36" ht="51" customHeight="1" outlineLevel="3"/>
    <row r="37" ht="12.75" outlineLevel="3"/>
    <row r="38" ht="12.75" hidden="1" outlineLevel="3"/>
    <row r="39" ht="12.75" hidden="1" outlineLevel="3"/>
    <row r="40" ht="12.75" hidden="1" outlineLevel="3"/>
    <row r="41" ht="12.75" hidden="1" outlineLevel="3"/>
    <row r="42" ht="12.75" hidden="1" outlineLevel="3"/>
    <row r="43" ht="12.75" hidden="1" outlineLevel="3"/>
    <row r="44" ht="12.75" hidden="1" outlineLevel="3"/>
    <row r="45" ht="52.5" customHeight="1" outlineLevel="3"/>
    <row r="46" ht="12.75" outlineLevel="3"/>
    <row r="47" ht="12.75" outlineLevel="3"/>
    <row r="48" ht="12.75" hidden="1" outlineLevel="3"/>
    <row r="50" s="136" customFormat="1" ht="75" customHeight="1"/>
    <row r="51" s="136" customFormat="1" ht="12.75" outlineLevel="2"/>
    <row r="52" s="136" customFormat="1" ht="12.75" outlineLevel="3"/>
    <row r="53" s="136" customFormat="1" ht="12.75" outlineLevel="3"/>
    <row r="54" s="136" customFormat="1" ht="12.75" outlineLevel="3"/>
    <row r="55" s="136" customFormat="1" ht="16.5" customHeight="1" outlineLevel="3"/>
    <row r="56" s="136" customFormat="1" ht="15" customHeight="1" outlineLevel="3"/>
    <row r="57" ht="18" customHeight="1" outlineLevel="3"/>
    <row r="58" ht="16.5" customHeight="1" outlineLevel="3"/>
    <row r="59" ht="18" customHeight="1" outlineLevel="3"/>
    <row r="60" ht="18" customHeight="1" outlineLevel="3"/>
    <row r="61" ht="18" customHeight="1" outlineLevel="3"/>
    <row r="62" ht="18" customHeight="1" outlineLevel="3"/>
    <row r="63" ht="18" customHeight="1" outlineLevel="3"/>
    <row r="64" ht="18" customHeight="1" outlineLevel="3"/>
    <row r="65" ht="20.25" customHeight="1" outlineLevel="3"/>
    <row r="66" ht="20.25" customHeight="1" outlineLevel="3"/>
    <row r="67" ht="20.25" customHeight="1" outlineLevel="3"/>
    <row r="68" ht="12.75" outlineLevel="2"/>
    <row r="69" ht="14.25" customHeight="1" outlineLevel="2"/>
    <row r="70" ht="13.5" customHeight="1" outlineLevel="2"/>
    <row r="71" ht="14.25" customHeight="1" outlineLevel="2"/>
    <row r="72" ht="14.25" customHeight="1" outlineLevel="2"/>
    <row r="73" ht="14.25" customHeight="1" outlineLevel="2"/>
    <row r="74" ht="30.75" customHeight="1" outlineLevel="2"/>
    <row r="75" ht="15.75" customHeight="1" outlineLevel="3"/>
    <row r="76" ht="27.75" customHeight="1" outlineLevel="3"/>
    <row r="77" ht="15.75" customHeight="1" outlineLevel="3"/>
    <row r="78" ht="15" customHeight="1" hidden="1" outlineLevel="2"/>
    <row r="79" ht="15" customHeight="1" hidden="1" outlineLevel="2"/>
    <row r="80" ht="14.25" customHeight="1" hidden="1" outlineLevel="2"/>
    <row r="81" ht="12" customHeight="1" hidden="1" outlineLevel="2"/>
    <row r="82" ht="12" customHeight="1" hidden="1" outlineLevel="2"/>
    <row r="83" ht="12" customHeight="1" outlineLevel="2"/>
    <row r="84" s="158" customFormat="1" ht="12" customHeight="1" outlineLevel="2"/>
    <row r="85" ht="0.75" customHeight="1" outlineLevel="2"/>
    <row r="86" s="136" customFormat="1" ht="71.25" customHeight="1" outlineLevel="3"/>
    <row r="87" s="136" customFormat="1" ht="12.75" outlineLevel="3"/>
    <row r="88" s="136" customFormat="1" ht="12.75" outlineLevel="2">
      <c r="A88" s="150"/>
    </row>
    <row r="89" s="136" customFormat="1" ht="12.75" outlineLevel="3">
      <c r="A89" s="150"/>
    </row>
    <row r="90" s="136" customFormat="1" ht="12.75" outlineLevel="2"/>
    <row r="91" s="136" customFormat="1" ht="12.75" outlineLevel="3"/>
    <row r="92" s="136" customFormat="1" ht="15.75" customHeight="1" outlineLevel="3"/>
    <row r="93" s="136" customFormat="1" ht="12.75" outlineLevel="3"/>
    <row r="94" s="136" customFormat="1" ht="15" customHeight="1" outlineLevel="2">
      <c r="A94" s="139"/>
    </row>
    <row r="95" s="136" customFormat="1" ht="14.25" customHeight="1" outlineLevel="3"/>
    <row r="96" ht="0.75" customHeight="1" outlineLevel="3"/>
    <row r="97" ht="33" customHeight="1" hidden="1" outlineLevel="3"/>
    <row r="98" ht="33" customHeight="1" outlineLevel="3"/>
    <row r="99" ht="33" customHeight="1" outlineLevel="3"/>
    <row r="100" ht="57.75" customHeight="1" outlineLevel="3"/>
    <row r="101" ht="55.5" customHeight="1" outlineLevel="3"/>
    <row r="102" ht="21.75" customHeight="1" hidden="1" outlineLevel="3"/>
    <row r="103" ht="21.75" customHeight="1" hidden="1" outlineLevel="3"/>
    <row r="104" s="161" customFormat="1" ht="21.75" customHeight="1" outlineLevel="3"/>
    <row r="105" ht="21.75" customHeight="1" outlineLevel="3"/>
    <row r="106" ht="21.75" customHeight="1" outlineLevel="3"/>
    <row r="107" ht="33" customHeight="1" outlineLevel="3"/>
    <row r="108" ht="23.25" customHeight="1" outlineLevel="3"/>
    <row r="109" ht="22.5" customHeight="1" outlineLevel="3"/>
    <row r="110" ht="54" customHeight="1" outlineLevel="3"/>
    <row r="111" ht="61.5" customHeight="1" outlineLevel="3"/>
    <row r="112" s="136" customFormat="1" ht="33" customHeight="1" outlineLevel="3"/>
    <row r="113" s="136" customFormat="1" ht="33" customHeight="1" outlineLevel="3"/>
    <row r="114" s="136" customFormat="1" ht="33" customHeight="1" outlineLevel="3"/>
    <row r="115" s="136" customFormat="1" ht="33" customHeight="1" outlineLevel="3"/>
    <row r="116" s="136" customFormat="1" ht="29.25" customHeight="1" outlineLevel="3"/>
    <row r="117" s="136" customFormat="1" ht="29.25" customHeight="1" outlineLevel="3"/>
    <row r="118" s="136" customFormat="1" ht="29.25" customHeight="1" outlineLevel="3"/>
    <row r="119" s="136" customFormat="1" ht="33" customHeight="1" outlineLevel="3"/>
    <row r="120" s="136" customFormat="1" ht="33" customHeight="1" outlineLevel="3"/>
    <row r="121" s="136" customFormat="1" ht="33" customHeight="1" outlineLevel="3"/>
    <row r="122" s="136" customFormat="1" ht="33" customHeight="1" outlineLevel="3"/>
    <row r="123" s="136" customFormat="1" ht="33" customHeight="1" outlineLevel="3"/>
    <row r="124" s="136" customFormat="1" ht="33" customHeight="1" outlineLevel="3"/>
    <row r="125" s="136" customFormat="1" ht="33" customHeight="1" outlineLevel="3"/>
    <row r="126" s="136" customFormat="1" ht="33" customHeight="1" outlineLevel="3"/>
    <row r="127" s="136" customFormat="1" ht="33" customHeight="1" outlineLevel="3"/>
    <row r="128" s="136" customFormat="1" ht="33" customHeight="1" outlineLevel="3"/>
    <row r="129" ht="12.75" collapsed="1"/>
  </sheetData>
  <sheetProtection/>
  <printOptions/>
  <pageMargins left="0.1968503937007874" right="0.1968503937007874" top="0.7874015748031497" bottom="0.5905511811023623" header="0" footer="0"/>
  <pageSetup fitToHeight="3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25:B129"/>
  <sheetViews>
    <sheetView showGridLines="0" zoomScalePageLayoutView="0" workbookViewId="0" topLeftCell="A1">
      <selection activeCell="A1" sqref="A1:R137"/>
    </sheetView>
  </sheetViews>
  <sheetFormatPr defaultColWidth="9.140625" defaultRowHeight="12.75" customHeight="1" outlineLevelRow="3"/>
  <cols>
    <col min="1" max="1" width="50.421875" style="0" customWidth="1"/>
    <col min="2" max="2" width="6.00390625" style="0" customWidth="1"/>
    <col min="3" max="3" width="6.28125" style="0" customWidth="1"/>
    <col min="4" max="4" width="10.00390625" style="0" customWidth="1"/>
    <col min="5" max="5" width="6.00390625" style="0" customWidth="1"/>
    <col min="6" max="6" width="13.00390625" style="0" customWidth="1"/>
    <col min="7" max="18" width="9.140625" style="0" customWidth="1"/>
    <col min="19" max="19" width="11.57421875" style="0" customWidth="1"/>
  </cols>
  <sheetData>
    <row r="5" ht="24.75" customHeight="1"/>
    <row r="25" s="136" customFormat="1" ht="51.75" customHeight="1" outlineLevel="1">
      <c r="A25" s="137"/>
    </row>
    <row r="26" s="136" customFormat="1" ht="12.75" outlineLevel="1">
      <c r="A26" s="137"/>
    </row>
    <row r="27" s="136" customFormat="1" ht="12.75" outlineLevel="1">
      <c r="A27" s="137"/>
    </row>
    <row r="28" s="136" customFormat="1" ht="12.75" outlineLevel="1">
      <c r="A28" s="137"/>
    </row>
    <row r="29" s="136" customFormat="1" ht="12.75" outlineLevel="1">
      <c r="A29" s="137"/>
    </row>
    <row r="30" s="136" customFormat="1" ht="12.75" outlineLevel="1">
      <c r="A30" s="137"/>
    </row>
    <row r="31" s="136" customFormat="1" ht="12.75" outlineLevel="1">
      <c r="A31" s="137"/>
    </row>
    <row r="32" s="136" customFormat="1" ht="16.5" customHeight="1" outlineLevel="1">
      <c r="A32" s="137"/>
    </row>
    <row r="33" s="136" customFormat="1" ht="16.5" customHeight="1" outlineLevel="1">
      <c r="A33" s="137"/>
    </row>
    <row r="34" s="136" customFormat="1" ht="16.5" customHeight="1" outlineLevel="1">
      <c r="A34" s="137"/>
    </row>
    <row r="35" s="136" customFormat="1" ht="16.5" customHeight="1" outlineLevel="1">
      <c r="A35" s="137"/>
    </row>
    <row r="36" ht="16.5" customHeight="1" outlineLevel="3"/>
    <row r="37" ht="12.75" outlineLevel="3"/>
    <row r="38" ht="52.5" customHeight="1" outlineLevel="3">
      <c r="A38" s="132"/>
    </row>
    <row r="39" ht="12.75" outlineLevel="3">
      <c r="A39" s="132"/>
    </row>
    <row r="40" ht="12.75" outlineLevel="3">
      <c r="A40" s="132"/>
    </row>
    <row r="41" ht="12.75" hidden="1" outlineLevel="3">
      <c r="A41" s="132" t="e">
        <f>#REF!-#REF!-#REF!-#REF!-#REF!-#REF!-#REF!-#REF!-#REF!-#REF!-#REF!-#REF!-#REF!</f>
        <v>#REF!</v>
      </c>
    </row>
    <row r="42" ht="12.75">
      <c r="A42" s="132"/>
    </row>
    <row r="43" ht="12.75" hidden="1">
      <c r="A43" s="132" t="e">
        <f>#REF!-#REF!-#REF!-#REF!-#REF!-#REF!-#REF!-#REF!-#REF!-#REF!-#REF!-#REF!-#REF!</f>
        <v>#REF!</v>
      </c>
    </row>
    <row r="44" ht="12.75" hidden="1">
      <c r="A44" s="132" t="e">
        <f>#REF!-#REF!-#REF!-#REF!-#REF!-#REF!-#REF!-#REF!-#REF!-#REF!-#REF!-#REF!-#REF!</f>
        <v>#REF!</v>
      </c>
    </row>
    <row r="45" ht="12.75" hidden="1">
      <c r="A45" s="132" t="e">
        <f>#REF!-#REF!-#REF!-#REF!-#REF!-#REF!-#REF!-#REF!-#REF!-#REF!-#REF!-#REF!-#REF!</f>
        <v>#REF!</v>
      </c>
    </row>
    <row r="46" ht="12.75" hidden="1">
      <c r="A46" s="132" t="e">
        <f>#REF!-#REF!-#REF!-#REF!-#REF!-#REF!-#REF!-#REF!-#REF!-#REF!-#REF!-#REF!-#REF!</f>
        <v>#REF!</v>
      </c>
    </row>
    <row r="47" ht="12.75" hidden="1">
      <c r="A47" s="132" t="e">
        <f>#REF!-#REF!-#REF!-#REF!-#REF!-#REF!-#REF!-#REF!-#REF!-#REF!-#REF!-#REF!-#REF!</f>
        <v>#REF!</v>
      </c>
    </row>
    <row r="48" ht="12.75" hidden="1">
      <c r="A48" s="132" t="e">
        <f>#REF!-#REF!-#REF!-#REF!-#REF!-#REF!-#REF!-#REF!-#REF!-#REF!-#REF!-#REF!-#REF!</f>
        <v>#REF!</v>
      </c>
    </row>
    <row r="49" ht="12.75" hidden="1">
      <c r="A49" s="132" t="e">
        <f>#REF!-#REF!-#REF!-#REF!-#REF!-#REF!-#REF!-#REF!-#REF!-#REF!-#REF!-#REF!-#REF!</f>
        <v>#REF!</v>
      </c>
    </row>
    <row r="50" s="136" customFormat="1" ht="75" customHeight="1">
      <c r="A50" s="137"/>
    </row>
    <row r="51" s="136" customFormat="1" ht="12.75" outlineLevel="2">
      <c r="A51" s="137"/>
    </row>
    <row r="52" s="136" customFormat="1" ht="12.75" outlineLevel="3">
      <c r="A52" s="137"/>
    </row>
    <row r="53" s="136" customFormat="1" ht="12.75" outlineLevel="3">
      <c r="A53" s="137"/>
    </row>
    <row r="54" s="136" customFormat="1" ht="12.75" outlineLevel="3">
      <c r="A54" s="137"/>
    </row>
    <row r="55" s="136" customFormat="1" ht="16.5" customHeight="1" outlineLevel="3">
      <c r="A55" s="137"/>
    </row>
    <row r="56" s="136" customFormat="1" ht="15" customHeight="1" outlineLevel="3">
      <c r="A56" s="137"/>
    </row>
    <row r="57" ht="18" customHeight="1" outlineLevel="3">
      <c r="A57" s="7"/>
    </row>
    <row r="58" ht="18" customHeight="1" outlineLevel="3">
      <c r="A58" s="7"/>
    </row>
    <row r="59" ht="18" customHeight="1" outlineLevel="3">
      <c r="A59" s="7"/>
    </row>
    <row r="60" ht="18" customHeight="1" outlineLevel="3">
      <c r="A60" s="7"/>
    </row>
    <row r="61" ht="18" customHeight="1" outlineLevel="3">
      <c r="A61" s="7"/>
    </row>
    <row r="62" ht="18" customHeight="1" outlineLevel="3">
      <c r="A62" s="7"/>
    </row>
    <row r="63" ht="18" customHeight="1" outlineLevel="3">
      <c r="A63" s="7"/>
    </row>
    <row r="64" ht="18" customHeight="1" outlineLevel="3">
      <c r="A64" s="7"/>
    </row>
    <row r="65" ht="18" customHeight="1" outlineLevel="3">
      <c r="A65" s="7"/>
    </row>
    <row r="66" ht="18" customHeight="1" outlineLevel="3">
      <c r="A66" s="7"/>
    </row>
    <row r="67" ht="18" customHeight="1" outlineLevel="3">
      <c r="A67" s="7"/>
    </row>
    <row r="68" ht="12.75" outlineLevel="2">
      <c r="A68" s="7"/>
    </row>
    <row r="69" ht="14.25" customHeight="1" outlineLevel="2">
      <c r="A69" s="7"/>
    </row>
    <row r="70" ht="13.5" customHeight="1" outlineLevel="2">
      <c r="A70" s="7"/>
    </row>
    <row r="71" ht="14.25" customHeight="1" outlineLevel="2">
      <c r="A71" s="7"/>
    </row>
    <row r="72" ht="14.25" customHeight="1" outlineLevel="2">
      <c r="A72" s="7"/>
    </row>
    <row r="73" ht="14.25" customHeight="1" outlineLevel="2">
      <c r="A73" s="7"/>
    </row>
    <row r="74" ht="30.75" customHeight="1" outlineLevel="2">
      <c r="A74" s="7"/>
    </row>
    <row r="75" ht="15.75" customHeight="1" outlineLevel="3">
      <c r="A75" s="7"/>
    </row>
    <row r="76" ht="27.75" customHeight="1" outlineLevel="3">
      <c r="A76" s="7"/>
    </row>
    <row r="77" ht="15.75" customHeight="1" outlineLevel="3">
      <c r="A77" s="7"/>
    </row>
    <row r="78" ht="15" customHeight="1" hidden="1" outlineLevel="2">
      <c r="A78" s="7"/>
    </row>
    <row r="79" ht="15" customHeight="1" hidden="1" outlineLevel="2">
      <c r="A79" s="7"/>
    </row>
    <row r="80" ht="14.25" customHeight="1" hidden="1" outlineLevel="2">
      <c r="A80" s="7"/>
    </row>
    <row r="81" ht="12" customHeight="1" hidden="1" outlineLevel="2">
      <c r="A81" s="7"/>
    </row>
    <row r="82" ht="12" customHeight="1" outlineLevel="2">
      <c r="A82" s="7"/>
    </row>
    <row r="83" ht="12" customHeight="1" outlineLevel="2">
      <c r="A83" s="7"/>
    </row>
    <row r="84" s="161" customFormat="1" ht="12" customHeight="1" outlineLevel="2">
      <c r="A84" s="160"/>
    </row>
    <row r="85" ht="12" customHeight="1" outlineLevel="2">
      <c r="A85" s="7"/>
    </row>
    <row r="86" s="136" customFormat="1" ht="71.25" customHeight="1" outlineLevel="3">
      <c r="A86" s="137"/>
    </row>
    <row r="87" s="136" customFormat="1" ht="12.75" outlineLevel="3">
      <c r="A87" s="137"/>
    </row>
    <row r="88" s="136" customFormat="1" ht="12.75" outlineLevel="2">
      <c r="A88" s="137"/>
    </row>
    <row r="89" s="136" customFormat="1" ht="12.75" outlineLevel="3">
      <c r="A89" s="137"/>
    </row>
    <row r="90" s="136" customFormat="1" ht="12.75" outlineLevel="2">
      <c r="A90" s="137"/>
    </row>
    <row r="91" s="136" customFormat="1" ht="12.75" outlineLevel="3">
      <c r="A91" s="137"/>
    </row>
    <row r="92" s="136" customFormat="1" ht="15.75" customHeight="1" outlineLevel="3">
      <c r="A92" s="137"/>
    </row>
    <row r="93" s="136" customFormat="1" ht="12.75" outlineLevel="3">
      <c r="A93" s="137"/>
    </row>
    <row r="94" spans="1:2" s="136" customFormat="1" ht="15" customHeight="1" outlineLevel="2">
      <c r="A94" s="137"/>
      <c r="B94" s="139"/>
    </row>
    <row r="95" s="136" customFormat="1" ht="14.25" customHeight="1" outlineLevel="3">
      <c r="A95" s="137"/>
    </row>
    <row r="96" ht="36" customHeight="1" outlineLevel="3">
      <c r="A96" s="7"/>
    </row>
    <row r="97" ht="33" customHeight="1" outlineLevel="3">
      <c r="A97" s="7"/>
    </row>
    <row r="98" ht="57.75" customHeight="1" outlineLevel="3">
      <c r="A98" s="7"/>
    </row>
    <row r="99" ht="60.75" customHeight="1" outlineLevel="3">
      <c r="A99" s="7"/>
    </row>
    <row r="100" ht="57.75" customHeight="1" outlineLevel="3">
      <c r="A100" s="7"/>
    </row>
    <row r="101" ht="55.5" customHeight="1" outlineLevel="3">
      <c r="A101" s="7"/>
    </row>
    <row r="102" ht="21.75" customHeight="1" hidden="1" outlineLevel="3">
      <c r="A102" s="7"/>
    </row>
    <row r="103" ht="21.75" customHeight="1" hidden="1" outlineLevel="3">
      <c r="A103" s="7"/>
    </row>
    <row r="104" ht="21.75" customHeight="1" outlineLevel="3">
      <c r="A104" s="7"/>
    </row>
    <row r="105" ht="33" customHeight="1" outlineLevel="3">
      <c r="A105" s="7"/>
    </row>
    <row r="106" ht="23.25" customHeight="1" outlineLevel="3">
      <c r="A106" s="7"/>
    </row>
    <row r="107" ht="22.5" customHeight="1" outlineLevel="3">
      <c r="A107" s="7"/>
    </row>
    <row r="108" ht="54" customHeight="1" outlineLevel="3">
      <c r="A108" s="7"/>
    </row>
    <row r="109" ht="61.5" customHeight="1" outlineLevel="3">
      <c r="A109" s="7"/>
    </row>
    <row r="110" s="136" customFormat="1" ht="33" customHeight="1" outlineLevel="3">
      <c r="A110" s="137" t="e">
        <f>#REF!-#REF!-#REF!-#REF!-#REF!-#REF!-#REF!-#REF!-#REF!-#REF!-#REF!-#REF!-#REF!</f>
        <v>#REF!</v>
      </c>
    </row>
    <row r="111" s="136" customFormat="1" ht="33" customHeight="1" outlineLevel="3">
      <c r="A111" s="137" t="e">
        <f>#REF!-#REF!-#REF!-#REF!-#REF!-#REF!-#REF!-#REF!-#REF!-#REF!-#REF!-#REF!-#REF!</f>
        <v>#REF!</v>
      </c>
    </row>
    <row r="112" s="136" customFormat="1" ht="33" customHeight="1" outlineLevel="3">
      <c r="A112" s="137" t="e">
        <f>#REF!-#REF!-#REF!-#REF!-#REF!-#REF!-#REF!-#REF!-#REF!-#REF!-#REF!-#REF!-#REF!</f>
        <v>#REF!</v>
      </c>
    </row>
    <row r="113" s="136" customFormat="1" ht="33" customHeight="1" outlineLevel="3">
      <c r="A113" s="137" t="e">
        <f>#REF!-#REF!-#REF!-#REF!-#REF!-#REF!-#REF!-#REF!-#REF!-#REF!-#REF!-#REF!-#REF!</f>
        <v>#REF!</v>
      </c>
    </row>
    <row r="114" s="136" customFormat="1" ht="29.25" customHeight="1" outlineLevel="3">
      <c r="A114" s="137" t="e">
        <f>#REF!-#REF!-#REF!-#REF!-#REF!-#REF!-#REF!-#REF!-#REF!-#REF!-#REF!-#REF!-#REF!</f>
        <v>#REF!</v>
      </c>
    </row>
    <row r="115" s="136" customFormat="1" ht="29.25" customHeight="1" outlineLevel="3">
      <c r="A115" s="137" t="e">
        <f>#REF!-#REF!-#REF!-#REF!-#REF!-#REF!-#REF!-#REF!-#REF!-#REF!-#REF!-#REF!-#REF!</f>
        <v>#REF!</v>
      </c>
    </row>
    <row r="116" s="136" customFormat="1" ht="29.25" customHeight="1" outlineLevel="3">
      <c r="A116" s="137"/>
    </row>
    <row r="117" s="136" customFormat="1" ht="33" customHeight="1" outlineLevel="3">
      <c r="A117" s="137"/>
    </row>
    <row r="118" s="136" customFormat="1" ht="33" customHeight="1" outlineLevel="3">
      <c r="A118" s="137"/>
    </row>
    <row r="119" s="136" customFormat="1" ht="33" customHeight="1" outlineLevel="3">
      <c r="A119" s="137"/>
    </row>
    <row r="120" s="136" customFormat="1" ht="33" customHeight="1" outlineLevel="3">
      <c r="A120" s="137"/>
    </row>
    <row r="121" s="136" customFormat="1" ht="33" customHeight="1" outlineLevel="3">
      <c r="A121" s="137"/>
    </row>
    <row r="122" s="136" customFormat="1" ht="33" customHeight="1" outlineLevel="3">
      <c r="A122" s="137"/>
    </row>
    <row r="123" s="136" customFormat="1" ht="33" customHeight="1" outlineLevel="3">
      <c r="A123" s="137"/>
    </row>
    <row r="124" s="136" customFormat="1" ht="18.75" customHeight="1" outlineLevel="3">
      <c r="A124" s="137"/>
    </row>
    <row r="125" s="136" customFormat="1" ht="12.75" outlineLevel="3">
      <c r="A125" s="137"/>
    </row>
    <row r="126" s="136" customFormat="1" ht="12.75" outlineLevel="3">
      <c r="A126" s="137"/>
    </row>
    <row r="127" ht="12.75" collapsed="1">
      <c r="A127" s="7"/>
    </row>
    <row r="128" ht="12.75">
      <c r="A128" s="7"/>
    </row>
    <row r="129" ht="12.75">
      <c r="A129" s="7"/>
    </row>
  </sheetData>
  <sheetProtection/>
  <printOptions/>
  <pageMargins left="0" right="0" top="0" bottom="0" header="0" footer="0"/>
  <pageSetup fitToHeight="0" fitToWidth="1"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30:B128"/>
  <sheetViews>
    <sheetView showGridLines="0" view="pageBreakPreview" zoomScale="112" zoomScaleSheetLayoutView="112" workbookViewId="0" topLeftCell="A1">
      <selection activeCell="A1" sqref="A1:R136"/>
    </sheetView>
  </sheetViews>
  <sheetFormatPr defaultColWidth="9.140625" defaultRowHeight="12.75" customHeight="1" outlineLevelRow="3"/>
  <cols>
    <col min="1" max="1" width="50.421875" style="0" customWidth="1"/>
    <col min="2" max="2" width="6.00390625" style="0" customWidth="1"/>
    <col min="3" max="3" width="6.28125" style="0" customWidth="1"/>
    <col min="4" max="4" width="9.421875" style="0" customWidth="1"/>
    <col min="5" max="5" width="8.421875" style="0" customWidth="1"/>
    <col min="6" max="6" width="12.421875" style="0" customWidth="1"/>
    <col min="7" max="18" width="9.140625" style="0" customWidth="1"/>
    <col min="19" max="19" width="0.2890625" style="0" customWidth="1"/>
    <col min="20" max="20" width="9.140625" style="0" hidden="1" customWidth="1"/>
  </cols>
  <sheetData>
    <row r="25" s="136" customFormat="1" ht="51.75" customHeight="1" outlineLevel="1"/>
    <row r="26" s="136" customFormat="1" ht="12.75" outlineLevel="1"/>
    <row r="27" s="136" customFormat="1" ht="12.75" outlineLevel="1"/>
    <row r="28" s="136" customFormat="1" ht="12.75" outlineLevel="1"/>
    <row r="29" s="136" customFormat="1" ht="12.75" outlineLevel="1"/>
    <row r="30" s="136" customFormat="1" ht="12.75" outlineLevel="1">
      <c r="A30" s="137" t="e">
        <f>#REF!-#REF!-#REF!-#REF!-#REF!-#REF!-#REF!-#REF!-#REF!-#REF!-#REF!-#REF!-#REF!</f>
        <v>#REF!</v>
      </c>
    </row>
    <row r="31" s="136" customFormat="1" ht="12.75" outlineLevel="1">
      <c r="A31" s="137" t="e">
        <f>#REF!-#REF!-#REF!-#REF!-#REF!-#REF!-#REF!-#REF!-#REF!-#REF!-#REF!-#REF!-#REF!</f>
        <v>#REF!</v>
      </c>
    </row>
    <row r="32" s="136" customFormat="1" ht="12.75" outlineLevel="1">
      <c r="A32" s="137" t="e">
        <f>#REF!-#REF!-#REF!-#REF!-#REF!-#REF!-#REF!-#REF!-#REF!-#REF!-#REF!-#REF!-#REF!</f>
        <v>#REF!</v>
      </c>
    </row>
    <row r="33" s="136" customFormat="1" ht="12.75" outlineLevel="1">
      <c r="A33" s="137" t="e">
        <f>#REF!-#REF!-#REF!-#REF!-#REF!-#REF!-#REF!-#REF!-#REF!-#REF!-#REF!-#REF!-#REF!</f>
        <v>#REF!</v>
      </c>
    </row>
    <row r="34" s="136" customFormat="1" ht="16.5" customHeight="1" outlineLevel="1">
      <c r="A34" s="137" t="e">
        <f>#REF!-#REF!-#REF!-#REF!-#REF!-#REF!-#REF!-#REF!-#REF!-#REF!-#REF!-#REF!-#REF!</f>
        <v>#REF!</v>
      </c>
    </row>
    <row r="35" s="136" customFormat="1" ht="12.75" outlineLevel="1">
      <c r="A35" s="137" t="e">
        <f>#REF!-#REF!-#REF!-#REF!-#REF!-#REF!-#REF!-#REF!-#REF!-#REF!-#REF!-#REF!-#REF!</f>
        <v>#REF!</v>
      </c>
    </row>
    <row r="36" ht="51" customHeight="1" outlineLevel="3"/>
    <row r="37" ht="12.75" outlineLevel="3"/>
    <row r="38" ht="52.5" customHeight="1" outlineLevel="3"/>
    <row r="39" ht="12.75" outlineLevel="3"/>
    <row r="40" ht="12.75" outlineLevel="3"/>
    <row r="41" ht="12.75" outlineLevel="3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75" customHeight="1"/>
    <row r="51" ht="12.75" outlineLevel="2"/>
    <row r="52" s="136" customFormat="1" ht="12.75" outlineLevel="3"/>
    <row r="53" s="136" customFormat="1" ht="12.75" outlineLevel="3">
      <c r="A53" s="137" t="e">
        <f>#REF!-#REF!-#REF!-#REF!-#REF!-#REF!-#REF!-#REF!-#REF!-#REF!-#REF!-#REF!-#REF!</f>
        <v>#REF!</v>
      </c>
    </row>
    <row r="54" s="136" customFormat="1" ht="12.75" outlineLevel="3">
      <c r="A54" s="137" t="e">
        <f>#REF!-#REF!-#REF!-#REF!-#REF!-#REF!-#REF!-#REF!-#REF!-#REF!-#REF!-#REF!-#REF!</f>
        <v>#REF!</v>
      </c>
    </row>
    <row r="55" s="136" customFormat="1" ht="16.5" customHeight="1" outlineLevel="3">
      <c r="A55" s="137" t="e">
        <f>#REF!-#REF!-#REF!-#REF!-#REF!-#REF!-#REF!-#REF!-#REF!-#REF!-#REF!-#REF!-#REF!</f>
        <v>#REF!</v>
      </c>
    </row>
    <row r="56" s="136" customFormat="1" ht="15" customHeight="1" outlineLevel="3">
      <c r="A56" s="137" t="e">
        <f>#REF!-#REF!-#REF!-#REF!-#REF!-#REF!-#REF!-#REF!-#REF!-#REF!-#REF!-#REF!-#REF!</f>
        <v>#REF!</v>
      </c>
    </row>
    <row r="57" ht="18" customHeight="1" outlineLevel="3">
      <c r="A57" s="7"/>
    </row>
    <row r="58" ht="17.25" customHeight="1" outlineLevel="3">
      <c r="A58" s="7"/>
    </row>
    <row r="59" ht="18" customHeight="1" outlineLevel="3">
      <c r="A59" s="7"/>
    </row>
    <row r="60" ht="18" customHeight="1" outlineLevel="3">
      <c r="A60" s="7"/>
    </row>
    <row r="61" ht="18" customHeight="1" outlineLevel="3">
      <c r="A61" s="7"/>
    </row>
    <row r="62" ht="18" customHeight="1" outlineLevel="3">
      <c r="A62" s="7"/>
    </row>
    <row r="63" ht="18" customHeight="1" outlineLevel="3">
      <c r="A63" s="7"/>
    </row>
    <row r="64" ht="18" customHeight="1" outlineLevel="3">
      <c r="A64" s="7"/>
    </row>
    <row r="65" ht="18" customHeight="1" outlineLevel="3">
      <c r="A65" s="7"/>
    </row>
    <row r="66" ht="18" customHeight="1" outlineLevel="3">
      <c r="A66" s="7"/>
    </row>
    <row r="67" ht="18" customHeight="1" outlineLevel="3">
      <c r="A67" s="7"/>
    </row>
    <row r="68" ht="12.75" outlineLevel="2">
      <c r="A68" s="7"/>
    </row>
    <row r="69" ht="14.25" customHeight="1" outlineLevel="2">
      <c r="A69" s="7"/>
    </row>
    <row r="70" ht="13.5" customHeight="1" outlineLevel="2">
      <c r="A70" s="7"/>
    </row>
    <row r="71" ht="14.25" customHeight="1" outlineLevel="2">
      <c r="A71" s="7"/>
    </row>
    <row r="72" ht="14.25" customHeight="1" hidden="1" outlineLevel="2">
      <c r="A72" s="7"/>
    </row>
    <row r="73" ht="14.25" customHeight="1" hidden="1" outlineLevel="2">
      <c r="A73" s="7"/>
    </row>
    <row r="74" ht="30.75" customHeight="1" outlineLevel="2">
      <c r="A74" s="7"/>
    </row>
    <row r="75" ht="15.75" customHeight="1" outlineLevel="3">
      <c r="A75" s="7"/>
    </row>
    <row r="76" ht="27.75" customHeight="1" outlineLevel="3">
      <c r="A76" s="7"/>
    </row>
    <row r="77" ht="15.75" customHeight="1" outlineLevel="3">
      <c r="A77" s="7"/>
    </row>
    <row r="78" ht="15" customHeight="1" hidden="1" outlineLevel="2">
      <c r="A78" s="7"/>
    </row>
    <row r="79" ht="15" customHeight="1" hidden="1" outlineLevel="2">
      <c r="A79" s="7"/>
    </row>
    <row r="80" ht="14.25" customHeight="1" hidden="1" outlineLevel="2">
      <c r="A80" s="7"/>
    </row>
    <row r="81" ht="12" customHeight="1" hidden="1" outlineLevel="2">
      <c r="A81" s="7"/>
    </row>
    <row r="82" ht="12" customHeight="1" outlineLevel="2">
      <c r="A82" s="7"/>
    </row>
    <row r="83" ht="12" customHeight="1" outlineLevel="2">
      <c r="A83" s="7"/>
    </row>
    <row r="84" s="136" customFormat="1" ht="71.25" customHeight="1" outlineLevel="3">
      <c r="A84" s="137" t="e">
        <f>#REF!-#REF!-#REF!-#REF!-#REF!-#REF!-#REF!-#REF!-#REF!-#REF!-#REF!-#REF!-#REF!</f>
        <v>#REF!</v>
      </c>
    </row>
    <row r="85" s="136" customFormat="1" ht="12.75" outlineLevel="3">
      <c r="A85" s="137" t="e">
        <f>#REF!-#REF!-#REF!-#REF!-#REF!-#REF!-#REF!-#REF!-#REF!-#REF!-#REF!-#REF!-#REF!</f>
        <v>#REF!</v>
      </c>
    </row>
    <row r="86" s="136" customFormat="1" ht="12.75" outlineLevel="2">
      <c r="A86" s="137" t="e">
        <f>#REF!-#REF!-#REF!-#REF!-#REF!-#REF!-#REF!-#REF!-#REF!-#REF!-#REF!-#REF!-#REF!</f>
        <v>#REF!</v>
      </c>
    </row>
    <row r="87" s="136" customFormat="1" ht="12.75" outlineLevel="3">
      <c r="A87" s="137" t="e">
        <f>#REF!-#REF!-#REF!-#REF!-#REF!-#REF!-#REF!-#REF!-#REF!-#REF!-#REF!-#REF!-#REF!</f>
        <v>#REF!</v>
      </c>
    </row>
    <row r="88" s="136" customFormat="1" ht="12.75" outlineLevel="2">
      <c r="A88" s="137" t="e">
        <f>#REF!-#REF!-#REF!-#REF!-#REF!-#REF!-#REF!-#REF!-#REF!-#REF!-#REF!-#REF!-#REF!</f>
        <v>#REF!</v>
      </c>
    </row>
    <row r="89" s="136" customFormat="1" ht="12.75" outlineLevel="3">
      <c r="A89" s="137" t="e">
        <f>#REF!-#REF!-#REF!-#REF!-#REF!-#REF!-#REF!-#REF!-#REF!-#REF!-#REF!-#REF!-#REF!</f>
        <v>#REF!</v>
      </c>
    </row>
    <row r="90" spans="1:2" s="136" customFormat="1" ht="15.75" customHeight="1" outlineLevel="3">
      <c r="A90" s="137" t="e">
        <f>#REF!-#REF!-#REF!-#REF!-#REF!-#REF!-#REF!-#REF!-#REF!-#REF!-#REF!-#REF!-#REF!</f>
        <v>#REF!</v>
      </c>
      <c r="B90" s="139" t="e">
        <f>334926.68-#REF!</f>
        <v>#REF!</v>
      </c>
    </row>
    <row r="91" s="136" customFormat="1" ht="18" customHeight="1" outlineLevel="3">
      <c r="A91" s="137" t="e">
        <f>#REF!-#REF!-#REF!-#REF!-#REF!-#REF!-#REF!-#REF!-#REF!-#REF!-#REF!-#REF!-#REF!</f>
        <v>#REF!</v>
      </c>
    </row>
    <row r="92" s="136" customFormat="1" ht="15" customHeight="1" outlineLevel="2">
      <c r="A92" s="137" t="e">
        <f>#REF!-#REF!-#REF!-#REF!-#REF!-#REF!-#REF!-#REF!-#REF!-#REF!-#REF!-#REF!-#REF!</f>
        <v>#REF!</v>
      </c>
    </row>
    <row r="93" s="136" customFormat="1" ht="14.25" customHeight="1" outlineLevel="3">
      <c r="A93" s="137" t="e">
        <f>#REF!-#REF!-#REF!-#REF!-#REF!-#REF!-#REF!-#REF!-#REF!-#REF!-#REF!-#REF!-#REF!</f>
        <v>#REF!</v>
      </c>
    </row>
    <row r="94" ht="36" customHeight="1" hidden="1" outlineLevel="3">
      <c r="A94" s="7"/>
    </row>
    <row r="95" ht="33" customHeight="1" hidden="1" outlineLevel="3">
      <c r="A95" s="7"/>
    </row>
    <row r="96" ht="61.5" customHeight="1" outlineLevel="3">
      <c r="A96" s="7"/>
    </row>
    <row r="97" ht="57.75" customHeight="1" outlineLevel="3">
      <c r="A97" s="7"/>
    </row>
    <row r="98" ht="57.75" customHeight="1" outlineLevel="3">
      <c r="A98" s="7"/>
    </row>
    <row r="99" ht="57.75" customHeight="1" outlineLevel="3">
      <c r="A99" s="7"/>
    </row>
    <row r="100" ht="55.5" customHeight="1" outlineLevel="3">
      <c r="A100" s="7"/>
    </row>
    <row r="101" ht="21.75" customHeight="1" outlineLevel="3">
      <c r="A101" s="7"/>
    </row>
    <row r="102" ht="33" customHeight="1" outlineLevel="3">
      <c r="A102" s="7"/>
    </row>
    <row r="103" ht="23.25" customHeight="1" outlineLevel="3">
      <c r="A103" s="7"/>
    </row>
    <row r="104" ht="22.5" customHeight="1" outlineLevel="3">
      <c r="A104" s="7"/>
    </row>
    <row r="105" ht="54" customHeight="1" outlineLevel="3">
      <c r="A105" s="7"/>
    </row>
    <row r="106" ht="61.5" customHeight="1" outlineLevel="3">
      <c r="A106" s="7"/>
    </row>
    <row r="107" s="136" customFormat="1" ht="33" customHeight="1" outlineLevel="3">
      <c r="A107" s="137" t="e">
        <f>#REF!-#REF!-#REF!-#REF!-#REF!-#REF!-#REF!-#REF!-#REF!-#REF!-#REF!-#REF!-#REF!</f>
        <v>#REF!</v>
      </c>
    </row>
    <row r="108" s="136" customFormat="1" ht="33" customHeight="1" outlineLevel="3">
      <c r="A108" s="137" t="e">
        <f>#REF!-#REF!-#REF!-#REF!-#REF!-#REF!-#REF!-#REF!-#REF!-#REF!-#REF!-#REF!-#REF!</f>
        <v>#REF!</v>
      </c>
    </row>
    <row r="109" s="136" customFormat="1" ht="33" customHeight="1" outlineLevel="3">
      <c r="A109" s="137" t="e">
        <f>#REF!-#REF!-#REF!-#REF!-#REF!-#REF!-#REF!-#REF!-#REF!-#REF!-#REF!-#REF!-#REF!</f>
        <v>#REF!</v>
      </c>
    </row>
    <row r="110" s="136" customFormat="1" ht="33" customHeight="1" outlineLevel="3">
      <c r="A110" s="137" t="e">
        <f>#REF!-#REF!-#REF!-#REF!-#REF!-#REF!-#REF!-#REF!-#REF!-#REF!-#REF!-#REF!-#REF!</f>
        <v>#REF!</v>
      </c>
    </row>
    <row r="111" s="136" customFormat="1" ht="29.25" customHeight="1" outlineLevel="3">
      <c r="A111" s="137" t="e">
        <f>#REF!-#REF!-#REF!-#REF!-#REF!-#REF!-#REF!-#REF!-#REF!-#REF!-#REF!-#REF!-#REF!</f>
        <v>#REF!</v>
      </c>
    </row>
    <row r="112" s="136" customFormat="1" ht="29.25" customHeight="1" outlineLevel="3">
      <c r="A112" s="137" t="e">
        <f>#REF!-#REF!-#REF!-#REF!-#REF!-#REF!-#REF!-#REF!-#REF!-#REF!-#REF!-#REF!-#REF!</f>
        <v>#REF!</v>
      </c>
    </row>
    <row r="113" s="136" customFormat="1" ht="29.25" customHeight="1" outlineLevel="3">
      <c r="A113" s="137" t="e">
        <f>#REF!-#REF!-#REF!-#REF!-#REF!-#REF!-#REF!-#REF!-#REF!-#REF!-#REF!-#REF!-#REF!</f>
        <v>#REF!</v>
      </c>
    </row>
    <row r="114" s="136" customFormat="1" ht="33" customHeight="1" outlineLevel="3">
      <c r="A114" s="137" t="e">
        <f>#REF!-#REF!-#REF!-#REF!-#REF!-#REF!-#REF!-#REF!-#REF!-#REF!-#REF!-#REF!-#REF!</f>
        <v>#REF!</v>
      </c>
    </row>
    <row r="115" s="136" customFormat="1" ht="33" customHeight="1" outlineLevel="3">
      <c r="A115" s="137" t="e">
        <f>#REF!-#REF!-#REF!-#REF!-#REF!-#REF!-#REF!-#REF!-#REF!-#REF!-#REF!-#REF!-#REF!</f>
        <v>#REF!</v>
      </c>
    </row>
    <row r="116" s="136" customFormat="1" ht="33" customHeight="1" outlineLevel="3">
      <c r="A116" s="137" t="e">
        <f>#REF!-#REF!-#REF!-#REF!-#REF!-#REF!-#REF!-#REF!-#REF!-#REF!-#REF!-#REF!-#REF!</f>
        <v>#REF!</v>
      </c>
    </row>
    <row r="117" ht="21.75" customHeight="1" outlineLevel="3">
      <c r="A117" s="132" t="e">
        <f>#REF!-#REF!-#REF!-#REF!-#REF!-#REF!-#REF!-#REF!-#REF!-#REF!-#REF!-#REF!-#REF!</f>
        <v>#REF!</v>
      </c>
    </row>
    <row r="118" ht="21.75" customHeight="1" outlineLevel="3">
      <c r="A118" s="132" t="e">
        <f>#REF!-#REF!-#REF!-#REF!-#REF!-#REF!-#REF!-#REF!-#REF!-#REF!-#REF!-#REF!-#REF!</f>
        <v>#REF!</v>
      </c>
    </row>
    <row r="119" s="136" customFormat="1" ht="21.75" customHeight="1" outlineLevel="3">
      <c r="A119" s="137" t="e">
        <f>#REF!-#REF!-#REF!-#REF!-#REF!-#REF!-#REF!-#REF!-#REF!-#REF!-#REF!-#REF!-#REF!</f>
        <v>#REF!</v>
      </c>
    </row>
    <row r="120" s="136" customFormat="1" ht="21.75" customHeight="1" outlineLevel="3">
      <c r="A120" s="137" t="e">
        <f>#REF!-#REF!-#REF!-#REF!-#REF!-#REF!-#REF!-#REF!-#REF!-#REF!-#REF!-#REF!-#REF!</f>
        <v>#REF!</v>
      </c>
    </row>
    <row r="121" s="136" customFormat="1" ht="21.75" customHeight="1" outlineLevel="3">
      <c r="A121" s="137" t="e">
        <f>#REF!-#REF!-#REF!-#REF!-#REF!-#REF!-#REF!-#REF!-#REF!-#REF!-#REF!-#REF!-#REF!</f>
        <v>#REF!</v>
      </c>
    </row>
    <row r="122" s="136" customFormat="1" ht="21.75" customHeight="1" outlineLevel="3">
      <c r="A122" s="137" t="e">
        <f>#REF!-#REF!-#REF!-#REF!-#REF!-#REF!-#REF!-#REF!-#REF!-#REF!-#REF!-#REF!-#REF!</f>
        <v>#REF!</v>
      </c>
    </row>
    <row r="123" s="136" customFormat="1" ht="21.75" customHeight="1" outlineLevel="3">
      <c r="A123" s="137" t="e">
        <f>#REF!-#REF!-#REF!-#REF!-#REF!-#REF!-#REF!-#REF!-#REF!-#REF!-#REF!-#REF!-#REF!</f>
        <v>#REF!</v>
      </c>
    </row>
    <row r="124" s="136" customFormat="1" ht="21.75" customHeight="1" outlineLevel="3">
      <c r="A124" s="137" t="e">
        <f>#REF!-#REF!-#REF!-#REF!-#REF!-#REF!-#REF!-#REF!-#REF!-#REF!-#REF!-#REF!-#REF!</f>
        <v>#REF!</v>
      </c>
    </row>
    <row r="125" s="136" customFormat="1" ht="21.75" customHeight="1" outlineLevel="3">
      <c r="A125" s="137" t="e">
        <f>#REF!-#REF!-#REF!-#REF!-#REF!-#REF!-#REF!-#REF!-#REF!-#REF!-#REF!-#REF!-#REF!</f>
        <v>#REF!</v>
      </c>
    </row>
    <row r="126" ht="12.75" collapsed="1">
      <c r="A126" s="7"/>
    </row>
    <row r="127" ht="12.75">
      <c r="A127" s="7"/>
    </row>
    <row r="128" ht="12.75">
      <c r="A128" s="7"/>
    </row>
  </sheetData>
  <sheetProtection/>
  <printOptions/>
  <pageMargins left="0" right="0" top="0" bottom="0" header="0" footer="0"/>
  <pageSetup fitToHeight="3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1:A1"/>
  <sheetViews>
    <sheetView showGridLines="0" view="pageBreakPreview" zoomScale="95" zoomScaleSheetLayoutView="95" workbookViewId="0" topLeftCell="A1">
      <selection activeCell="A1" sqref="A1:W140"/>
    </sheetView>
  </sheetViews>
  <sheetFormatPr defaultColWidth="9.140625" defaultRowHeight="12.75" customHeight="1" outlineLevelRow="3"/>
  <cols>
    <col min="1" max="1" width="50.421875" style="0" customWidth="1"/>
    <col min="2" max="2" width="6.00390625" style="0" customWidth="1"/>
    <col min="3" max="3" width="6.28125" style="0" customWidth="1"/>
    <col min="4" max="4" width="10.140625" style="0" customWidth="1"/>
    <col min="5" max="5" width="8.28125" style="0" customWidth="1"/>
    <col min="6" max="6" width="14.421875" style="0" customWidth="1"/>
    <col min="7" max="7" width="11.421875" style="0" customWidth="1"/>
    <col min="8" max="8" width="10.7109375" style="0" customWidth="1"/>
    <col min="9" max="9" width="10.8515625" style="0" customWidth="1"/>
    <col min="10" max="10" width="10.7109375" style="0" customWidth="1"/>
    <col min="11" max="11" width="11.7109375" style="0" customWidth="1"/>
    <col min="12" max="14" width="9.140625" style="0" customWidth="1"/>
    <col min="15" max="15" width="11.140625" style="0" customWidth="1"/>
    <col min="16" max="16" width="10.28125" style="0" customWidth="1"/>
    <col min="17" max="17" width="10.140625" style="0" customWidth="1"/>
    <col min="18" max="18" width="10.421875" style="0" customWidth="1"/>
    <col min="19" max="19" width="0.13671875" style="0" customWidth="1"/>
    <col min="20" max="20" width="9.140625" style="0" hidden="1" customWidth="1"/>
  </cols>
  <sheetData>
    <row r="26" s="136" customFormat="1" ht="51.75" customHeight="1" outlineLevel="1"/>
    <row r="27" s="136" customFormat="1" ht="12.75" outlineLevel="1"/>
    <row r="28" s="136" customFormat="1" ht="12.75" outlineLevel="1"/>
    <row r="29" s="136" customFormat="1" ht="12.75" outlineLevel="1"/>
    <row r="30" s="136" customFormat="1" ht="12.75" outlineLevel="1"/>
    <row r="31" s="136" customFormat="1" ht="12.75" outlineLevel="1"/>
    <row r="32" s="136" customFormat="1" ht="12.75" outlineLevel="1"/>
    <row r="33" s="136" customFormat="1" ht="12.75" outlineLevel="1"/>
    <row r="34" s="136" customFormat="1" ht="12.75" outlineLevel="1"/>
    <row r="35" s="136" customFormat="1" ht="16.5" customHeight="1" outlineLevel="1"/>
    <row r="36" s="136" customFormat="1" ht="12.75" outlineLevel="1"/>
    <row r="37" ht="51" customHeight="1" outlineLevel="3"/>
    <row r="38" ht="12.75" outlineLevel="3"/>
    <row r="39" ht="52.5" customHeight="1" outlineLevel="3"/>
    <row r="40" ht="12.75" outlineLevel="3"/>
    <row r="41" ht="12.75" outlineLevel="3"/>
    <row r="42" ht="12.75" hidden="1" outlineLevel="3"/>
    <row r="44" ht="12.75" hidden="1"/>
    <row r="45" ht="12.75" hidden="1"/>
    <row r="46" ht="12.75" hidden="1"/>
    <row r="47" ht="12.75" hidden="1"/>
    <row r="48" ht="12.75" hidden="1"/>
    <row r="49" ht="12.75" hidden="1"/>
    <row r="50" ht="14.25" customHeight="1" hidden="1"/>
    <row r="51" ht="12.75" hidden="1"/>
    <row r="52" ht="12.75" hidden="1"/>
    <row r="53" ht="75" customHeight="1"/>
    <row r="54" s="131" customFormat="1" ht="12.75" outlineLevel="2"/>
    <row r="55" s="131" customFormat="1" ht="12.75" outlineLevel="3"/>
    <row r="56" s="131" customFormat="1" ht="12.75" outlineLevel="3"/>
    <row r="57" s="131" customFormat="1" ht="12.75" outlineLevel="3"/>
    <row r="58" s="131" customFormat="1" ht="16.5" customHeight="1" outlineLevel="3"/>
    <row r="59" s="131" customFormat="1" ht="16.5" customHeight="1" outlineLevel="3"/>
    <row r="60" ht="18" customHeight="1" outlineLevel="3"/>
    <row r="61" ht="18" customHeight="1" outlineLevel="3"/>
    <row r="62" ht="18" customHeight="1" outlineLevel="3"/>
    <row r="63" ht="18" customHeight="1" outlineLevel="3"/>
    <row r="64" ht="18" customHeight="1" outlineLevel="3"/>
    <row r="65" ht="18" customHeight="1" outlineLevel="3"/>
    <row r="66" ht="18" customHeight="1" outlineLevel="3"/>
    <row r="67" ht="18" customHeight="1" outlineLevel="3"/>
    <row r="68" ht="18" customHeight="1" outlineLevel="3"/>
    <row r="69" ht="18" customHeight="1" outlineLevel="3"/>
    <row r="70" ht="18" customHeight="1" outlineLevel="3"/>
    <row r="71" ht="12.75" outlineLevel="2"/>
    <row r="72" ht="14.25" customHeight="1" outlineLevel="2"/>
    <row r="73" ht="13.5" customHeight="1" hidden="1" outlineLevel="2"/>
    <row r="74" ht="14.25" customHeight="1" hidden="1" outlineLevel="2"/>
    <row r="75" ht="14.25" customHeight="1" hidden="1" outlineLevel="2"/>
    <row r="76" ht="14.25" customHeight="1" hidden="1" outlineLevel="2"/>
    <row r="77" ht="30.75" customHeight="1" outlineLevel="2"/>
    <row r="78" ht="15.75" customHeight="1" outlineLevel="3"/>
    <row r="79" ht="27.75" customHeight="1" outlineLevel="3"/>
    <row r="80" ht="15.75" customHeight="1" outlineLevel="3"/>
    <row r="81" ht="15" customHeight="1" hidden="1" outlineLevel="2"/>
    <row r="82" ht="15" customHeight="1" hidden="1" outlineLevel="2"/>
    <row r="83" ht="14.25" customHeight="1" hidden="1" outlineLevel="2"/>
    <row r="84" ht="12" customHeight="1" hidden="1" outlineLevel="2"/>
    <row r="85" ht="16.5" customHeight="1" hidden="1" outlineLevel="2"/>
    <row r="86" ht="16.5" customHeight="1" hidden="1" outlineLevel="2"/>
    <row r="87" s="183" customFormat="1" ht="16.5" customHeight="1" outlineLevel="2"/>
    <row r="88" ht="16.5" customHeight="1" outlineLevel="2"/>
    <row r="89" s="131" customFormat="1" ht="71.25" customHeight="1" outlineLevel="3"/>
    <row r="90" s="131" customFormat="1" ht="12.75" outlineLevel="3"/>
    <row r="91" s="131" customFormat="1" ht="12.75" outlineLevel="2"/>
    <row r="92" s="131" customFormat="1" ht="12.75" outlineLevel="3"/>
    <row r="93" s="131" customFormat="1" ht="12.75" outlineLevel="2"/>
    <row r="94" s="131" customFormat="1" ht="12.75" outlineLevel="3"/>
    <row r="95" s="131" customFormat="1" ht="15.75" customHeight="1" outlineLevel="3"/>
    <row r="96" s="131" customFormat="1" ht="16.5" customHeight="1" outlineLevel="3"/>
    <row r="97" s="131" customFormat="1" ht="15" customHeight="1" outlineLevel="2"/>
    <row r="98" s="131" customFormat="1" ht="14.25" customHeight="1" outlineLevel="3"/>
    <row r="99" ht="0.75" customHeight="1" outlineLevel="3"/>
    <row r="100" ht="33" customHeight="1" hidden="1" outlineLevel="3"/>
    <row r="101" ht="57" customHeight="1" outlineLevel="3"/>
    <row r="102" ht="51.75" customHeight="1" outlineLevel="3"/>
    <row r="103" ht="51.75" customHeight="1" outlineLevel="3"/>
    <row r="104" ht="51.75" customHeight="1" outlineLevel="3"/>
    <row r="105" ht="57.75" customHeight="1" outlineLevel="3"/>
    <row r="106" ht="55.5" customHeight="1" outlineLevel="3"/>
    <row r="107" ht="21.75" customHeight="1" outlineLevel="3"/>
    <row r="108" ht="33" customHeight="1" outlineLevel="3"/>
    <row r="109" ht="23.25" customHeight="1" outlineLevel="3"/>
    <row r="110" ht="22.5" customHeight="1" outlineLevel="3"/>
    <row r="111" ht="54" customHeight="1" outlineLevel="3"/>
    <row r="112" ht="61.5" customHeight="1" outlineLevel="3"/>
    <row r="113" s="131" customFormat="1" ht="33" customHeight="1" outlineLevel="3"/>
    <row r="114" s="131" customFormat="1" ht="33" customHeight="1" outlineLevel="3"/>
    <row r="115" s="131" customFormat="1" ht="33" customHeight="1" outlineLevel="3"/>
    <row r="116" s="131" customFormat="1" ht="33" customHeight="1" outlineLevel="3"/>
    <row r="117" s="131" customFormat="1" ht="29.25" customHeight="1" outlineLevel="3"/>
    <row r="118" s="131" customFormat="1" ht="29.25" customHeight="1" outlineLevel="3"/>
    <row r="119" s="131" customFormat="1" ht="29.25" customHeight="1" outlineLevel="3"/>
    <row r="120" s="131" customFormat="1" ht="33" customHeight="1" outlineLevel="3"/>
    <row r="121" s="131" customFormat="1" ht="33" customHeight="1" outlineLevel="3"/>
    <row r="122" s="131" customFormat="1" ht="33" customHeight="1" outlineLevel="3"/>
    <row r="123" s="131" customFormat="1" ht="33" customHeight="1" outlineLevel="3"/>
    <row r="124" s="131" customFormat="1" ht="33" customHeight="1" outlineLevel="3"/>
    <row r="125" s="131" customFormat="1" ht="33" customHeight="1" outlineLevel="3"/>
    <row r="126" s="131" customFormat="1" ht="33" customHeight="1" outlineLevel="3"/>
    <row r="127" s="131" customFormat="1" ht="33" customHeight="1" outlineLevel="3"/>
    <row r="128" s="131" customFormat="1" ht="33" customHeight="1" outlineLevel="3"/>
    <row r="129" s="131" customFormat="1" ht="33" customHeight="1" outlineLevel="3"/>
    <row r="130" ht="12.75" collapsed="1"/>
  </sheetData>
  <sheetProtection/>
  <printOptions/>
  <pageMargins left="0" right="0" top="0" bottom="0" header="0" footer="0"/>
  <pageSetup fitToHeight="3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1:D21"/>
  <sheetViews>
    <sheetView showGridLines="0" view="pageBreakPreview" zoomScale="84" zoomScaleSheetLayoutView="84" zoomScalePageLayoutView="0" workbookViewId="0" topLeftCell="A1">
      <selection activeCell="A2" sqref="A2:V88"/>
    </sheetView>
  </sheetViews>
  <sheetFormatPr defaultColWidth="9.140625" defaultRowHeight="12.75" customHeight="1" outlineLevelRow="3"/>
  <cols>
    <col min="1" max="1" width="38.28125" style="0" customWidth="1"/>
    <col min="2" max="2" width="6.00390625" style="0" customWidth="1"/>
    <col min="3" max="3" width="5.57421875" style="0" customWidth="1"/>
    <col min="4" max="4" width="10.28125" style="0" customWidth="1"/>
    <col min="5" max="5" width="6.7109375" style="0" customWidth="1"/>
    <col min="6" max="6" width="11.421875" style="0" customWidth="1"/>
    <col min="7" max="18" width="10.7109375" style="0" customWidth="1"/>
    <col min="19" max="19" width="11.7109375" style="0" bestFit="1" customWidth="1"/>
  </cols>
  <sheetData>
    <row r="3" ht="27" customHeight="1"/>
    <row r="11" spans="1:4" ht="12.75" customHeight="1">
      <c r="A11" s="12"/>
      <c r="B11" s="12"/>
      <c r="C11" s="11"/>
      <c r="D11" s="11"/>
    </row>
    <row r="12" spans="1:4" ht="12.75" customHeight="1">
      <c r="A12" s="11"/>
      <c r="B12" s="11"/>
      <c r="C12" s="11"/>
      <c r="D12" s="11"/>
    </row>
    <row r="13" spans="1:4" ht="12.75" customHeight="1">
      <c r="A13" s="11"/>
      <c r="B13" s="11"/>
      <c r="C13" s="11"/>
      <c r="D13" s="11"/>
    </row>
    <row r="14" spans="1:4" ht="12.75" customHeight="1">
      <c r="A14" s="11"/>
      <c r="B14" s="11"/>
      <c r="C14" s="11"/>
      <c r="D14" s="11"/>
    </row>
    <row r="15" spans="1:4" ht="12.75" customHeight="1">
      <c r="A15" s="11"/>
      <c r="B15" s="11"/>
      <c r="D15" s="11"/>
    </row>
    <row r="16" spans="1:4" ht="12.75" customHeight="1">
      <c r="A16" s="11"/>
      <c r="B16" s="11"/>
      <c r="C16" s="11"/>
      <c r="D16" s="11"/>
    </row>
    <row r="17" spans="1:4" ht="12.75" customHeight="1">
      <c r="A17" s="11"/>
      <c r="B17" s="11"/>
      <c r="C17" s="11"/>
      <c r="D17" s="11"/>
    </row>
    <row r="18" spans="1:4" ht="12.75" customHeight="1">
      <c r="A18" s="11"/>
      <c r="B18" s="11"/>
      <c r="C18" s="11"/>
      <c r="D18" s="11"/>
    </row>
    <row r="19" spans="1:4" ht="12.75" customHeight="1">
      <c r="A19" s="11"/>
      <c r="B19" s="11"/>
      <c r="C19" s="11"/>
      <c r="D19" s="11"/>
    </row>
    <row r="20" spans="1:4" ht="12.75" customHeight="1">
      <c r="A20" s="11"/>
      <c r="B20" s="11"/>
      <c r="C20" s="11"/>
      <c r="D20" s="11"/>
    </row>
    <row r="21" spans="1:4" ht="12.75" customHeight="1">
      <c r="A21" s="11"/>
      <c r="B21" s="11"/>
      <c r="C21" s="11"/>
      <c r="D21" s="11"/>
    </row>
    <row r="23" ht="33" customHeight="1"/>
    <row r="26" s="131" customFormat="1" ht="15" customHeight="1" outlineLevel="2"/>
    <row r="27" s="131" customFormat="1" ht="15" customHeight="1" outlineLevel="3"/>
    <row r="28" s="131" customFormat="1" ht="15" customHeight="1" outlineLevel="3"/>
    <row r="29" s="131" customFormat="1" ht="24.75" customHeight="1" outlineLevel="2" collapsed="1"/>
    <row r="30" s="131" customFormat="1" ht="15" customHeight="1" hidden="1" outlineLevel="3"/>
    <row r="31" s="131" customFormat="1" ht="15" customHeight="1" hidden="1" outlineLevel="3"/>
    <row r="32" s="131" customFormat="1" ht="15" customHeight="1" outlineLevel="3"/>
    <row r="33" ht="15" customHeight="1" hidden="1" outlineLevel="3"/>
    <row r="34" ht="15" customHeight="1" hidden="1" outlineLevel="3"/>
    <row r="35" ht="17.25" customHeight="1" outlineLevel="2"/>
    <row r="36" ht="14.25" customHeight="1" outlineLevel="2"/>
    <row r="37" ht="14.25" customHeight="1" outlineLevel="2"/>
    <row r="38" ht="14.25" customHeight="1" outlineLevel="2"/>
    <row r="39" ht="14.25" customHeight="1" outlineLevel="2"/>
    <row r="40" ht="14.25" customHeight="1" outlineLevel="2"/>
    <row r="41" ht="14.25" customHeight="1" outlineLevel="2"/>
    <row r="42" ht="14.25" customHeight="1" outlineLevel="2"/>
    <row r="43" ht="14.25" customHeight="1" outlineLevel="2"/>
    <row r="44" s="1" customFormat="1" ht="21" customHeight="1" outlineLevel="3"/>
    <row r="45" ht="15" customHeight="1" outlineLevel="3"/>
    <row r="46" s="1" customFormat="1" ht="22.5" customHeight="1" hidden="1" outlineLevel="3"/>
    <row r="47" ht="13.5" customHeight="1" hidden="1" outlineLevel="3"/>
    <row r="48" ht="81.75" customHeight="1" hidden="1" outlineLevel="3"/>
    <row r="49" ht="53.25" customHeight="1" hidden="1" outlineLevel="3"/>
    <row r="50" s="131" customFormat="1" ht="60.75" customHeight="1" outlineLevel="3"/>
    <row r="51" s="131" customFormat="1" ht="12.75" outlineLevel="3"/>
    <row r="52" s="131" customFormat="1" ht="12.75" outlineLevel="3"/>
    <row r="53" s="131" customFormat="1" ht="12.75" outlineLevel="3"/>
    <row r="54" s="131" customFormat="1" ht="12.75" outlineLevel="3"/>
    <row r="55" s="131" customFormat="1" ht="13.5" customHeight="1" outlineLevel="3"/>
    <row r="56" s="131" customFormat="1" ht="23.25" customHeight="1" outlineLevel="3"/>
    <row r="57" s="131" customFormat="1" ht="12.75" outlineLevel="3"/>
    <row r="58" s="131" customFormat="1" ht="17.25" customHeight="1" outlineLevel="3"/>
    <row r="59" s="131" customFormat="1" ht="17.25" customHeight="1" outlineLevel="3"/>
    <row r="60" s="131" customFormat="1" ht="25.5" customHeight="1" outlineLevel="3"/>
    <row r="61" s="131" customFormat="1" ht="17.25" customHeight="1" outlineLevel="3"/>
    <row r="62" s="134" customFormat="1" ht="33" customHeight="1" outlineLevel="3"/>
    <row r="63" s="131" customFormat="1" ht="33" customHeight="1" outlineLevel="3"/>
    <row r="64" s="131" customFormat="1" ht="12.75" outlineLevel="3"/>
    <row r="65" s="131" customFormat="1" ht="12.75" outlineLevel="3"/>
    <row r="66" s="180" customFormat="1" ht="33" customHeight="1" outlineLevel="3"/>
    <row r="67" s="131" customFormat="1" ht="12.75" outlineLevel="3"/>
    <row r="68" s="131" customFormat="1" ht="12.75" outlineLevel="3"/>
    <row r="69" s="131" customFormat="1" ht="12.75" outlineLevel="3"/>
    <row r="70" s="131" customFormat="1" ht="12.75" outlineLevel="3"/>
    <row r="71" s="131" customFormat="1" ht="12.75" outlineLevel="3"/>
    <row r="72" s="131" customFormat="1" ht="12.75" outlineLevel="3"/>
    <row r="73" s="131" customFormat="1" ht="12.75" outlineLevel="3"/>
    <row r="74" s="131" customFormat="1" ht="12.75" outlineLevel="3"/>
    <row r="75" s="131" customFormat="1" ht="12.75" outlineLevel="3"/>
    <row r="76" s="131" customFormat="1" ht="12.75" outlineLevel="3"/>
    <row r="77" s="131" customFormat="1" ht="12.75" outlineLevel="3"/>
    <row r="78" s="131" customFormat="1" ht="12.75" outlineLevel="3"/>
    <row r="79" ht="15" customHeight="1"/>
    <row r="80" ht="22.5" customHeight="1"/>
  </sheetData>
  <sheetProtection/>
  <printOptions/>
  <pageMargins left="0.1968503937007874" right="0" top="0.3937007874015748" bottom="0" header="0" footer="0"/>
  <pageSetup fitToHeight="0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A1"/>
  <sheetViews>
    <sheetView showGridLines="0" zoomScale="112" zoomScaleNormal="112" zoomScaleSheetLayoutView="100" workbookViewId="0" topLeftCell="A1">
      <selection activeCell="A1" sqref="A1:S280"/>
    </sheetView>
  </sheetViews>
  <sheetFormatPr defaultColWidth="9.140625" defaultRowHeight="12.75" customHeight="1" outlineLevelRow="3"/>
  <cols>
    <col min="1" max="1" width="28.140625" style="0" customWidth="1"/>
    <col min="2" max="2" width="6.7109375" style="0" customWidth="1"/>
    <col min="3" max="3" width="8.00390625" style="0" customWidth="1"/>
    <col min="4" max="4" width="9.28125" style="0" customWidth="1"/>
    <col min="5" max="5" width="6.57421875" style="0" customWidth="1"/>
    <col min="6" max="6" width="11.8515625" style="0" customWidth="1"/>
    <col min="7" max="7" width="11.7109375" style="0" customWidth="1"/>
    <col min="8" max="8" width="9.28125" style="0" customWidth="1"/>
    <col min="9" max="9" width="10.7109375" style="0" customWidth="1"/>
    <col min="10" max="10" width="10.28125" style="0" customWidth="1"/>
    <col min="11" max="11" width="10.7109375" style="0" customWidth="1"/>
    <col min="12" max="12" width="10.8515625" style="0" customWidth="1"/>
    <col min="13" max="18" width="9.140625" style="0" customWidth="1"/>
    <col min="19" max="19" width="16.28125" style="0" customWidth="1"/>
  </cols>
  <sheetData>
    <row r="3" ht="26.25" customHeight="1"/>
    <row r="24" s="6" customFormat="1" ht="22.5" customHeight="1"/>
    <row r="25" s="6" customFormat="1" ht="21" customHeight="1"/>
    <row r="26" s="149" customFormat="1" ht="21" customHeight="1"/>
    <row r="27" s="6" customFormat="1" ht="21" customHeight="1"/>
    <row r="28" s="6" customFormat="1" ht="21" customHeight="1"/>
    <row r="29" s="6" customFormat="1" ht="21" customHeight="1" outlineLevel="1"/>
    <row r="30" s="6" customFormat="1" ht="21" customHeight="1" outlineLevel="2"/>
    <row r="31" s="135" customFormat="1" ht="21" customHeight="1" outlineLevel="3"/>
    <row r="32" s="135" customFormat="1" ht="21" customHeight="1" outlineLevel="3"/>
    <row r="33" s="135" customFormat="1" ht="21" customHeight="1" outlineLevel="3"/>
    <row r="34" s="6" customFormat="1" ht="21" customHeight="1" outlineLevel="3"/>
    <row r="35" s="6" customFormat="1" ht="21" customHeight="1" outlineLevel="3"/>
    <row r="36" s="6" customFormat="1" ht="21" customHeight="1" outlineLevel="3"/>
    <row r="37" s="6" customFormat="1" ht="21" customHeight="1" outlineLevel="3"/>
    <row r="38" s="6" customFormat="1" ht="21" customHeight="1" outlineLevel="3"/>
    <row r="39" s="6" customFormat="1" ht="21" customHeight="1" outlineLevel="3"/>
    <row r="40" s="6" customFormat="1" ht="21" customHeight="1" outlineLevel="3"/>
    <row r="41" s="149" customFormat="1" ht="21" customHeight="1" outlineLevel="1"/>
    <row r="42" s="149" customFormat="1" ht="21" customHeight="1" outlineLevel="2"/>
    <row r="43" s="149" customFormat="1" ht="21" customHeight="1" outlineLevel="3"/>
    <row r="44" s="149" customFormat="1" ht="21" customHeight="1" outlineLevel="3"/>
    <row r="45" s="149" customFormat="1" ht="21" customHeight="1" outlineLevel="3"/>
    <row r="46" s="149" customFormat="1" ht="21" customHeight="1" outlineLevel="3"/>
    <row r="47" s="149" customFormat="1" ht="21" customHeight="1" outlineLevel="3"/>
    <row r="48" s="149" customFormat="1" ht="21" customHeight="1" outlineLevel="3"/>
    <row r="49" s="6" customFormat="1" ht="21" customHeight="1" outlineLevel="3"/>
    <row r="50" s="6" customFormat="1" ht="21" customHeight="1" outlineLevel="3"/>
    <row r="51" s="6" customFormat="1" ht="21" customHeight="1" outlineLevel="3"/>
    <row r="52" s="6" customFormat="1" ht="21" customHeight="1" outlineLevel="3"/>
    <row r="53" s="6" customFormat="1" ht="21" customHeight="1" outlineLevel="3"/>
    <row r="54" s="6" customFormat="1" ht="21" customHeight="1" outlineLevel="3"/>
    <row r="55" s="6" customFormat="1" ht="21" customHeight="1" outlineLevel="3"/>
    <row r="56" s="6" customFormat="1" ht="21" customHeight="1" outlineLevel="3"/>
    <row r="57" s="6" customFormat="1" ht="21" customHeight="1" outlineLevel="3"/>
    <row r="58" s="152" customFormat="1" ht="21" customHeight="1" outlineLevel="3"/>
    <row r="59" s="6" customFormat="1" ht="0.75" customHeight="1" outlineLevel="3"/>
    <row r="60" s="6" customFormat="1" ht="21" customHeight="1" hidden="1" outlineLevel="1"/>
    <row r="61" s="152" customFormat="1" ht="21" customHeight="1" outlineLevel="3"/>
    <row r="62" s="152" customFormat="1" ht="21" customHeight="1" outlineLevel="3"/>
    <row r="63" s="152" customFormat="1" ht="21" customHeight="1" outlineLevel="3"/>
    <row r="64" s="152" customFormat="1" ht="21" customHeight="1" outlineLevel="3"/>
    <row r="65" s="152" customFormat="1" ht="21" customHeight="1" outlineLevel="3"/>
    <row r="66" s="6" customFormat="1" ht="21" customHeight="1" outlineLevel="3"/>
    <row r="67" s="6" customFormat="1" ht="21" customHeight="1" outlineLevel="3"/>
    <row r="68" s="6" customFormat="1" ht="21" customHeight="1" outlineLevel="3"/>
    <row r="69" s="152" customFormat="1" ht="21" customHeight="1" outlineLevel="3"/>
    <row r="70" s="152" customFormat="1" ht="21" customHeight="1" outlineLevel="3"/>
    <row r="71" s="152" customFormat="1" ht="19.5" customHeight="1" outlineLevel="2"/>
    <row r="72" s="152" customFormat="1" ht="21" customHeight="1" hidden="1" outlineLevel="2"/>
    <row r="73" s="152" customFormat="1" ht="21" customHeight="1" hidden="1" outlineLevel="2"/>
    <row r="74" s="152" customFormat="1" ht="21" customHeight="1" outlineLevel="3"/>
    <row r="75" s="152" customFormat="1" ht="21" customHeight="1" outlineLevel="3"/>
    <row r="76" s="152" customFormat="1" ht="21" customHeight="1" outlineLevel="3"/>
    <row r="77" s="152" customFormat="1" ht="21" customHeight="1" outlineLevel="3"/>
    <row r="78" s="152" customFormat="1" ht="21" customHeight="1" outlineLevel="3"/>
    <row r="79" s="152" customFormat="1" ht="21" customHeight="1" outlineLevel="3"/>
    <row r="80" s="152" customFormat="1" ht="21" customHeight="1" outlineLevel="1"/>
    <row r="81" s="184" customFormat="1" ht="21" customHeight="1" outlineLevel="2"/>
    <row r="82" s="184" customFormat="1" ht="21" customHeight="1" outlineLevel="3"/>
    <row r="83" s="184" customFormat="1" ht="21" customHeight="1" outlineLevel="3"/>
    <row r="84" s="184" customFormat="1" ht="21" customHeight="1" outlineLevel="2"/>
    <row r="85" s="184" customFormat="1" ht="21" customHeight="1" outlineLevel="3"/>
    <row r="86" s="152" customFormat="1" ht="21" customHeight="1" outlineLevel="2"/>
    <row r="87" s="152" customFormat="1" ht="21" customHeight="1" outlineLevel="3"/>
    <row r="88" s="152" customFormat="1" ht="21" customHeight="1" outlineLevel="3"/>
    <row r="89" s="152" customFormat="1" ht="21" customHeight="1" outlineLevel="3"/>
    <row r="90" s="152" customFormat="1" ht="21" customHeight="1" outlineLevel="3"/>
    <row r="91" s="152" customFormat="1" ht="21" customHeight="1" outlineLevel="1"/>
    <row r="92" s="184" customFormat="1" ht="21" customHeight="1" outlineLevel="2"/>
    <row r="93" s="184" customFormat="1" ht="21" customHeight="1" outlineLevel="3"/>
    <row r="94" s="184" customFormat="1" ht="21" customHeight="1" outlineLevel="3"/>
    <row r="95" s="184" customFormat="1" ht="21" customHeight="1" outlineLevel="2"/>
    <row r="96" s="184" customFormat="1" ht="21" customHeight="1" outlineLevel="3"/>
    <row r="97" s="184" customFormat="1" ht="21" customHeight="1" outlineLevel="3"/>
    <row r="98" s="152" customFormat="1" ht="21" customHeight="1" outlineLevel="2"/>
    <row r="99" s="152" customFormat="1" ht="21" customHeight="1" outlineLevel="3"/>
    <row r="100" s="152" customFormat="1" ht="21" customHeight="1" outlineLevel="3"/>
    <row r="101" s="152" customFormat="1" ht="21" customHeight="1" outlineLevel="3"/>
    <row r="102" s="152" customFormat="1" ht="21" customHeight="1" outlineLevel="3"/>
    <row r="103" s="152" customFormat="1" ht="21" customHeight="1" outlineLevel="3"/>
    <row r="104" s="152" customFormat="1" ht="21" customHeight="1" outlineLevel="3"/>
    <row r="105" s="152" customFormat="1" ht="21" customHeight="1" outlineLevel="3"/>
    <row r="106" s="152" customFormat="1" ht="21" customHeight="1" outlineLevel="3"/>
    <row r="107" s="55" customFormat="1" ht="21" customHeight="1" outlineLevel="3"/>
    <row r="108" s="6" customFormat="1" ht="21" customHeight="1" outlineLevel="3"/>
    <row r="109" s="55" customFormat="1" ht="21" customHeight="1" outlineLevel="3"/>
    <row r="110" s="6" customFormat="1" ht="21" customHeight="1" outlineLevel="3"/>
    <row r="111" s="6" customFormat="1" ht="21" customHeight="1" outlineLevel="3"/>
    <row r="112" s="6" customFormat="1" ht="21" customHeight="1" outlineLevel="3"/>
    <row r="113" s="181" customFormat="1" ht="21" customHeight="1" outlineLevel="1"/>
    <row r="114" s="181" customFormat="1" ht="21" customHeight="1" outlineLevel="2"/>
    <row r="115" s="181" customFormat="1" ht="21" customHeight="1" outlineLevel="3"/>
    <row r="116" s="181" customFormat="1" ht="21" customHeight="1" outlineLevel="3"/>
    <row r="117" s="181" customFormat="1" ht="21" customHeight="1" outlineLevel="2"/>
    <row r="118" s="181" customFormat="1" ht="21" customHeight="1" outlineLevel="3"/>
    <row r="119" s="6" customFormat="1" ht="21" customHeight="1" outlineLevel="2"/>
    <row r="120" s="6" customFormat="1" ht="21" customHeight="1" outlineLevel="3"/>
    <row r="121" s="6" customFormat="1" ht="21" customHeight="1" outlineLevel="3"/>
    <row r="122" s="6" customFormat="1" ht="21" customHeight="1" outlineLevel="3"/>
    <row r="123" s="6" customFormat="1" ht="21" customHeight="1" outlineLevel="3"/>
    <row r="124" s="152" customFormat="1" ht="21" customHeight="1" outlineLevel="3"/>
    <row r="125" s="152" customFormat="1" ht="21" customHeight="1" outlineLevel="3"/>
    <row r="126" s="6" customFormat="1" ht="21" customHeight="1" outlineLevel="1"/>
    <row r="127" s="152" customFormat="1" ht="21" customHeight="1" outlineLevel="1"/>
    <row r="128" s="152" customFormat="1" ht="21" customHeight="1" outlineLevel="1"/>
    <row r="129" s="152" customFormat="1" ht="21" customHeight="1" outlineLevel="1"/>
    <row r="130" s="152" customFormat="1" ht="21" customHeight="1" outlineLevel="1"/>
    <row r="131" s="152" customFormat="1" ht="21" customHeight="1" outlineLevel="1"/>
    <row r="132" s="6" customFormat="1" ht="21" customHeight="1" outlineLevel="1"/>
    <row r="133" s="152" customFormat="1" ht="21" customHeight="1" outlineLevel="1"/>
    <row r="134" s="152" customFormat="1" ht="21" customHeight="1" outlineLevel="1"/>
    <row r="135" s="152" customFormat="1" ht="17.25" customHeight="1" outlineLevel="1"/>
    <row r="136" s="152" customFormat="1" ht="20.25" customHeight="1" hidden="1" outlineLevel="1"/>
    <row r="137" s="152" customFormat="1" ht="21" customHeight="1" hidden="1" outlineLevel="1"/>
    <row r="138" s="152" customFormat="1" ht="21" customHeight="1" outlineLevel="1"/>
    <row r="139" s="152" customFormat="1" ht="21" customHeight="1" outlineLevel="1"/>
    <row r="140" s="152" customFormat="1" ht="21" customHeight="1" outlineLevel="1"/>
    <row r="141" s="152" customFormat="1" ht="20.25" customHeight="1" outlineLevel="1"/>
    <row r="142" s="152" customFormat="1" ht="21" customHeight="1" hidden="1" outlineLevel="1"/>
    <row r="143" s="152" customFormat="1" ht="17.25" customHeight="1" outlineLevel="1"/>
    <row r="144" s="152" customFormat="1" ht="21" customHeight="1" outlineLevel="1"/>
    <row r="145" s="152" customFormat="1" ht="19.5" customHeight="1" outlineLevel="1"/>
    <row r="146" s="152" customFormat="1" ht="1.5" customHeight="1" hidden="1" outlineLevel="1"/>
    <row r="147" s="152" customFormat="1" ht="21" customHeight="1" outlineLevel="1"/>
    <row r="148" s="152" customFormat="1" ht="21" customHeight="1" outlineLevel="1"/>
    <row r="149" s="152" customFormat="1" ht="21" customHeight="1" outlineLevel="1"/>
    <row r="150" s="152" customFormat="1" ht="19.5" customHeight="1" outlineLevel="1"/>
    <row r="151" s="152" customFormat="1" ht="21" customHeight="1" hidden="1" outlineLevel="1"/>
    <row r="152" s="152" customFormat="1" ht="21" customHeight="1" hidden="1" outlineLevel="1"/>
    <row r="153" s="152" customFormat="1" ht="21" customHeight="1" hidden="1" outlineLevel="1"/>
    <row r="154" s="6" customFormat="1" ht="21" customHeight="1" outlineLevel="1"/>
    <row r="155" s="6" customFormat="1" ht="21" customHeight="1" outlineLevel="1"/>
    <row r="156" s="6" customFormat="1" ht="21" customHeight="1" outlineLevel="1"/>
    <row r="157" s="6" customFormat="1" ht="21" customHeight="1" outlineLevel="1"/>
    <row r="158" s="6" customFormat="1" ht="21" customHeight="1" outlineLevel="1"/>
    <row r="159" s="6" customFormat="1" ht="21" customHeight="1" outlineLevel="1"/>
    <row r="160" s="6" customFormat="1" ht="21" customHeight="1"/>
    <row r="161" s="6" customFormat="1" ht="21" customHeight="1" outlineLevel="1"/>
    <row r="162" s="6" customFormat="1" ht="21" customHeight="1" outlineLevel="2"/>
    <row r="163" s="6" customFormat="1" ht="21" customHeight="1" outlineLevel="3"/>
    <row r="164" s="6" customFormat="1" ht="21" customHeight="1" outlineLevel="1"/>
    <row r="165" s="6" customFormat="1" ht="21" customHeight="1" outlineLevel="1"/>
    <row r="166" s="6" customFormat="1" ht="21" customHeight="1" outlineLevel="1"/>
    <row r="167" s="6" customFormat="1" ht="21" customHeight="1" outlineLevel="3"/>
    <row r="168" s="6" customFormat="1" ht="21" customHeight="1" outlineLevel="3"/>
    <row r="169" s="6" customFormat="1" ht="21" customHeight="1" outlineLevel="3"/>
    <row r="170" s="6" customFormat="1" ht="21" customHeight="1" outlineLevel="3"/>
    <row r="171" s="6" customFormat="1" ht="21" customHeight="1" outlineLevel="3"/>
    <row r="172" s="6" customFormat="1" ht="21" customHeight="1" outlineLevel="3"/>
    <row r="173" s="6" customFormat="1" ht="21" customHeight="1" outlineLevel="3"/>
    <row r="174" s="6" customFormat="1" ht="21" customHeight="1" outlineLevel="3"/>
    <row r="175" s="6" customFormat="1" ht="21" customHeight="1" outlineLevel="1"/>
    <row r="176" s="6" customFormat="1" ht="21" customHeight="1" outlineLevel="1"/>
    <row r="177" s="6" customFormat="1" ht="21" customHeight="1" outlineLevel="1"/>
    <row r="178" s="6" customFormat="1" ht="21" customHeight="1" outlineLevel="2"/>
    <row r="179" s="6" customFormat="1" ht="21" customHeight="1" outlineLevel="3"/>
    <row r="180" s="6" customFormat="1" ht="21" customHeight="1" outlineLevel="3"/>
    <row r="181" s="6" customFormat="1" ht="21" customHeight="1" outlineLevel="3"/>
    <row r="182" s="6" customFormat="1" ht="21" customHeight="1" outlineLevel="3"/>
    <row r="183" s="6" customFormat="1" ht="21" customHeight="1" outlineLevel="3"/>
    <row r="184" s="6" customFormat="1" ht="21" customHeight="1" outlineLevel="3"/>
    <row r="185" s="6" customFormat="1" ht="21" customHeight="1" outlineLevel="3"/>
    <row r="186" s="6" customFormat="1" ht="21" customHeight="1" outlineLevel="3"/>
    <row r="187" s="6" customFormat="1" ht="21" customHeight="1" outlineLevel="3"/>
    <row r="188" s="6" customFormat="1" ht="21" customHeight="1" outlineLevel="3"/>
    <row r="189" s="6" customFormat="1" ht="21" customHeight="1" outlineLevel="3"/>
    <row r="190" s="6" customFormat="1" ht="21" customHeight="1" outlineLevel="3"/>
    <row r="191" s="6" customFormat="1" ht="20.25" customHeight="1" outlineLevel="3"/>
    <row r="192" s="6" customFormat="1" ht="21" customHeight="1" hidden="1" outlineLevel="3"/>
    <row r="193" s="6" customFormat="1" ht="21" customHeight="1" outlineLevel="3"/>
    <row r="194" s="6" customFormat="1" ht="21" customHeight="1" outlineLevel="3"/>
    <row r="195" s="6" customFormat="1" ht="21" customHeight="1" outlineLevel="3"/>
    <row r="196" s="6" customFormat="1" ht="21" customHeight="1" outlineLevel="3"/>
    <row r="197" s="6" customFormat="1" ht="21" customHeight="1" outlineLevel="3"/>
    <row r="198" s="6" customFormat="1" ht="21" customHeight="1" outlineLevel="3"/>
    <row r="199" s="6" customFormat="1" ht="21" customHeight="1" outlineLevel="3"/>
    <row r="200" s="6" customFormat="1" ht="21" customHeight="1" outlineLevel="3"/>
    <row r="201" s="6" customFormat="1" ht="21" customHeight="1" outlineLevel="3"/>
    <row r="202" s="6" customFormat="1" ht="21" customHeight="1" outlineLevel="3"/>
    <row r="203" s="6" customFormat="1" ht="21" customHeight="1" outlineLevel="3"/>
    <row r="204" s="6" customFormat="1" ht="21" customHeight="1" outlineLevel="3"/>
    <row r="205" s="6" customFormat="1" ht="21" customHeight="1" outlineLevel="3"/>
    <row r="206" s="6" customFormat="1" ht="21" customHeight="1" outlineLevel="3"/>
    <row r="207" s="6" customFormat="1" ht="21" customHeight="1" outlineLevel="3"/>
    <row r="208" s="6" customFormat="1" ht="21" customHeight="1" outlineLevel="3"/>
    <row r="209" s="6" customFormat="1" ht="21" customHeight="1" outlineLevel="3"/>
    <row r="210" s="6" customFormat="1" ht="21" customHeight="1" outlineLevel="3"/>
    <row r="211" s="6" customFormat="1" ht="21" customHeight="1" outlineLevel="3"/>
    <row r="212" s="6" customFormat="1" ht="21" customHeight="1" outlineLevel="3"/>
    <row r="213" s="6" customFormat="1" ht="21" customHeight="1" outlineLevel="3"/>
    <row r="214" s="6" customFormat="1" ht="21" customHeight="1" outlineLevel="3"/>
    <row r="215" s="6" customFormat="1" ht="21" customHeight="1" outlineLevel="3"/>
    <row r="216" s="6" customFormat="1" ht="21" customHeight="1" outlineLevel="3"/>
    <row r="217" s="152" customFormat="1" ht="21" customHeight="1" outlineLevel="3"/>
    <row r="218" s="152" customFormat="1" ht="21" customHeight="1" outlineLevel="3"/>
    <row r="219" s="6" customFormat="1" ht="21" customHeight="1" outlineLevel="3"/>
    <row r="220" s="6" customFormat="1" ht="21" customHeight="1" outlineLevel="3"/>
    <row r="221" s="184" customFormat="1" ht="21" customHeight="1" outlineLevel="3"/>
    <row r="222" s="184" customFormat="1" ht="21" customHeight="1" outlineLevel="3"/>
    <row r="223" s="184" customFormat="1" ht="20.25" customHeight="1" outlineLevel="3"/>
    <row r="224" s="151" customFormat="1" ht="21" customHeight="1" hidden="1" outlineLevel="3"/>
    <row r="225" s="151" customFormat="1" ht="21" customHeight="1" hidden="1" outlineLevel="3"/>
    <row r="226" s="151" customFormat="1" ht="21" customHeight="1" outlineLevel="3"/>
    <row r="227" s="151" customFormat="1" ht="29.25" customHeight="1" outlineLevel="3"/>
    <row r="228" s="151" customFormat="1" ht="21" customHeight="1" outlineLevel="3"/>
    <row r="229" s="151" customFormat="1" ht="21" customHeight="1" outlineLevel="3"/>
    <row r="230" s="151" customFormat="1" ht="21" customHeight="1" outlineLevel="3"/>
    <row r="231" s="152" customFormat="1" ht="21" customHeight="1" outlineLevel="3"/>
    <row r="232" s="6" customFormat="1" ht="21" customHeight="1" outlineLevel="3"/>
    <row r="233" s="6" customFormat="1" ht="21" customHeight="1" outlineLevel="3"/>
    <row r="234" s="135" customFormat="1" ht="21" customHeight="1" outlineLevel="3"/>
    <row r="235" s="135" customFormat="1" ht="21" customHeight="1" outlineLevel="3"/>
    <row r="236" s="6" customFormat="1" ht="21" customHeight="1" outlineLevel="3"/>
    <row r="237" s="6" customFormat="1" ht="21" customHeight="1" outlineLevel="3"/>
    <row r="238" s="6" customFormat="1" ht="21" customHeight="1" outlineLevel="3"/>
    <row r="239" s="6" customFormat="1" ht="21" customHeight="1" outlineLevel="3"/>
    <row r="240" s="6" customFormat="1" ht="21" customHeight="1" outlineLevel="3"/>
    <row r="241" s="6" customFormat="1" ht="21" customHeight="1" outlineLevel="3"/>
    <row r="242" s="6" customFormat="1" ht="21" customHeight="1" outlineLevel="3"/>
    <row r="243" s="6" customFormat="1" ht="21" customHeight="1" outlineLevel="3"/>
    <row r="244" s="6" customFormat="1" ht="21" customHeight="1" outlineLevel="3"/>
    <row r="245" s="6" customFormat="1" ht="21" customHeight="1" outlineLevel="3"/>
    <row r="246" s="152" customFormat="1" ht="21" customHeight="1" outlineLevel="3"/>
    <row r="247" s="6" customFormat="1" ht="54.75" customHeight="1" outlineLevel="3"/>
    <row r="248" s="6" customFormat="1" ht="21" customHeight="1" outlineLevel="3"/>
    <row r="249" s="6" customFormat="1" ht="21" customHeight="1" outlineLevel="3"/>
    <row r="250" s="6" customFormat="1" ht="21" customHeight="1" outlineLevel="3"/>
    <row r="251" s="6" customFormat="1" ht="21" customHeight="1" outlineLevel="3"/>
    <row r="252" s="6" customFormat="1" ht="21" customHeight="1" outlineLevel="3"/>
    <row r="253" s="6" customFormat="1" ht="21" customHeight="1" outlineLevel="3"/>
    <row r="254" s="6" customFormat="1" ht="21" customHeight="1" outlineLevel="3"/>
    <row r="255" s="6" customFormat="1" ht="21" customHeight="1" outlineLevel="3"/>
    <row r="256" s="6" customFormat="1" ht="21" customHeight="1" outlineLevel="3"/>
    <row r="257" s="6" customFormat="1" ht="21" customHeight="1" outlineLevel="3"/>
    <row r="258" s="6" customFormat="1" ht="21" customHeight="1" outlineLevel="3"/>
    <row r="259" s="6" customFormat="1" ht="21" customHeight="1" outlineLevel="3"/>
    <row r="260" s="6" customFormat="1" ht="21" customHeight="1" outlineLevel="3"/>
    <row r="261" s="6" customFormat="1" ht="21" customHeight="1" outlineLevel="3"/>
    <row r="262" s="6" customFormat="1" ht="21" customHeight="1" outlineLevel="3"/>
    <row r="263" s="6" customFormat="1" ht="21" customHeight="1" outlineLevel="3"/>
    <row r="264" s="6" customFormat="1" ht="12.75" outlineLevel="3"/>
    <row r="265" s="6" customFormat="1" ht="21" customHeight="1" outlineLevel="3"/>
    <row r="266" s="6" customFormat="1" ht="21" customHeight="1" outlineLevel="3"/>
    <row r="267" s="6" customFormat="1" ht="21" customHeight="1" outlineLevel="3"/>
    <row r="268" s="6" customFormat="1" ht="21" customHeight="1" outlineLevel="3"/>
    <row r="269" s="6" customFormat="1" ht="21" customHeight="1" outlineLevel="3"/>
    <row r="270" s="6" customFormat="1" ht="12.75"/>
    <row r="272" ht="26.25" customHeight="1"/>
  </sheetData>
  <sheetProtection/>
  <printOptions/>
  <pageMargins left="0" right="0" top="0" bottom="0" header="0" footer="0"/>
  <pageSetup fitToHeight="7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5:A273"/>
  <sheetViews>
    <sheetView view="pageBreakPreview" zoomScale="106" zoomScaleSheetLayoutView="106" zoomScalePageLayoutView="0" workbookViewId="0" topLeftCell="A1">
      <selection activeCell="A1" sqref="A1:R282"/>
    </sheetView>
  </sheetViews>
  <sheetFormatPr defaultColWidth="9.140625" defaultRowHeight="12.75"/>
  <cols>
    <col min="1" max="1" width="28.140625" style="0" customWidth="1"/>
    <col min="2" max="2" width="6.7109375" style="0" customWidth="1"/>
    <col min="3" max="3" width="8.00390625" style="0" customWidth="1"/>
    <col min="4" max="4" width="9.28125" style="0" customWidth="1"/>
    <col min="5" max="5" width="6.57421875" style="0" customWidth="1"/>
    <col min="6" max="6" width="11.8515625" style="0" customWidth="1"/>
    <col min="7" max="7" width="11.7109375" style="0" customWidth="1"/>
    <col min="8" max="8" width="17.421875" style="0" customWidth="1"/>
    <col min="9" max="18" width="11.7109375" style="0" customWidth="1"/>
  </cols>
  <sheetData>
    <row r="2" ht="13.5" customHeight="1"/>
    <row r="3" ht="27" customHeight="1"/>
    <row r="21" ht="12.75" customHeight="1"/>
    <row r="24" ht="22.5" customHeight="1"/>
    <row r="25" ht="22.5" customHeight="1">
      <c r="A25" s="133" t="e">
        <f>#REF!-#REF!-#REF!-#REF!-#REF!-#REF!-#REF!-#REF!-#REF!-#REF!-#REF!-#REF!-#REF!</f>
        <v>#REF!</v>
      </c>
    </row>
    <row r="26" ht="22.5" customHeight="1">
      <c r="A26" s="133" t="e">
        <f>#REF!-#REF!-#REF!-#REF!-#REF!-#REF!-#REF!-#REF!-#REF!-#REF!-#REF!-#REF!-#REF!</f>
        <v>#REF!</v>
      </c>
    </row>
    <row r="27" ht="22.5" customHeight="1">
      <c r="A27" s="133" t="e">
        <f>#REF!-#REF!-#REF!-#REF!-#REF!-#REF!-#REF!-#REF!-#REF!-#REF!-#REF!-#REF!-#REF!</f>
        <v>#REF!</v>
      </c>
    </row>
    <row r="28" ht="22.5" customHeight="1">
      <c r="A28" s="133" t="e">
        <f>#REF!-#REF!-#REF!-#REF!-#REF!-#REF!-#REF!-#REF!-#REF!-#REF!-#REF!-#REF!-#REF!</f>
        <v>#REF!</v>
      </c>
    </row>
    <row r="29" ht="22.5" customHeight="1" hidden="1">
      <c r="A29" s="133" t="e">
        <f>#REF!-#REF!-#REF!-#REF!-#REF!-#REF!-#REF!-#REF!-#REF!-#REF!-#REF!-#REF!-#REF!</f>
        <v>#REF!</v>
      </c>
    </row>
    <row r="30" s="158" customFormat="1" ht="22.5" customHeight="1">
      <c r="A30" s="185" t="e">
        <f>#REF!-#REF!-#REF!-#REF!-#REF!-#REF!-#REF!-#REF!-#REF!-#REF!-#REF!-#REF!-#REF!</f>
        <v>#REF!</v>
      </c>
    </row>
    <row r="31" s="158" customFormat="1" ht="22.5" customHeight="1">
      <c r="A31" s="185" t="e">
        <f>#REF!-#REF!-#REF!-#REF!-#REF!-#REF!-#REF!-#REF!-#REF!-#REF!-#REF!-#REF!-#REF!</f>
        <v>#REF!</v>
      </c>
    </row>
    <row r="32" s="158" customFormat="1" ht="0.75" customHeight="1" hidden="1">
      <c r="A32" s="185" t="e">
        <f>#REF!-#REF!-#REF!-#REF!-#REF!-#REF!-#REF!-#REF!-#REF!-#REF!-#REF!-#REF!-#REF!</f>
        <v>#REF!</v>
      </c>
    </row>
    <row r="33" s="158" customFormat="1" ht="22.5" customHeight="1" hidden="1">
      <c r="A33" s="185" t="e">
        <f>#REF!-#REF!-#REF!-#REF!-#REF!-#REF!-#REF!-#REF!-#REF!-#REF!-#REF!-#REF!-#REF!</f>
        <v>#REF!</v>
      </c>
    </row>
    <row r="34" s="158" customFormat="1" ht="22.5" customHeight="1">
      <c r="A34" s="185" t="e">
        <f>#REF!-#REF!-#REF!-#REF!-#REF!-#REF!-#REF!-#REF!-#REF!-#REF!-#REF!-#REF!-#REF!</f>
        <v>#REF!</v>
      </c>
    </row>
    <row r="35" s="158" customFormat="1" ht="21" customHeight="1">
      <c r="A35" s="185" t="e">
        <f>#REF!-#REF!-#REF!-#REF!-#REF!-#REF!-#REF!-#REF!-#REF!-#REF!-#REF!-#REF!-#REF!</f>
        <v>#REF!</v>
      </c>
    </row>
    <row r="36" s="158" customFormat="1" ht="0.75" customHeight="1" hidden="1">
      <c r="A36" s="185" t="e">
        <f>#REF!-#REF!-#REF!-#REF!-#REF!-#REF!-#REF!-#REF!-#REF!-#REF!-#REF!-#REF!-#REF!</f>
        <v>#REF!</v>
      </c>
    </row>
    <row r="37" s="158" customFormat="1" ht="13.5" customHeight="1" hidden="1">
      <c r="A37" s="185" t="e">
        <f>#REF!-#REF!-#REF!-#REF!-#REF!-#REF!-#REF!-#REF!-#REF!-#REF!-#REF!-#REF!-#REF!</f>
        <v>#REF!</v>
      </c>
    </row>
    <row r="38" s="158" customFormat="1" ht="0.75" customHeight="1" hidden="1">
      <c r="A38" s="185" t="e">
        <f>#REF!-#REF!-#REF!-#REF!-#REF!-#REF!-#REF!-#REF!-#REF!-#REF!-#REF!-#REF!-#REF!</f>
        <v>#REF!</v>
      </c>
    </row>
    <row r="39" s="158" customFormat="1" ht="22.5" customHeight="1" hidden="1">
      <c r="A39" s="185" t="e">
        <f>#REF!-#REF!-#REF!-#REF!-#REF!-#REF!-#REF!-#REF!-#REF!-#REF!-#REF!-#REF!-#REF!</f>
        <v>#REF!</v>
      </c>
    </row>
    <row r="40" s="158" customFormat="1" ht="22.5" customHeight="1">
      <c r="A40" s="185" t="e">
        <f>#REF!-#REF!-#REF!-#REF!-#REF!-#REF!-#REF!-#REF!-#REF!-#REF!-#REF!-#REF!-#REF!</f>
        <v>#REF!</v>
      </c>
    </row>
    <row r="41" s="158" customFormat="1" ht="22.5" customHeight="1">
      <c r="A41" s="185" t="e">
        <f>#REF!-#REF!-#REF!-#REF!-#REF!-#REF!-#REF!-#REF!-#REF!-#REF!-#REF!-#REF!-#REF!</f>
        <v>#REF!</v>
      </c>
    </row>
    <row r="42" s="158" customFormat="1" ht="22.5" customHeight="1">
      <c r="A42" s="185" t="e">
        <f>#REF!-#REF!-#REF!-#REF!-#REF!-#REF!-#REF!-#REF!-#REF!-#REF!-#REF!-#REF!-#REF!</f>
        <v>#REF!</v>
      </c>
    </row>
    <row r="43" s="158" customFormat="1" ht="22.5" customHeight="1">
      <c r="A43" s="185" t="e">
        <f>#REF!-#REF!-#REF!-#REF!-#REF!-#REF!-#REF!-#REF!-#REF!-#REF!-#REF!-#REF!-#REF!</f>
        <v>#REF!</v>
      </c>
    </row>
    <row r="44" s="158" customFormat="1" ht="22.5" customHeight="1">
      <c r="A44" s="185" t="e">
        <f>#REF!-#REF!-#REF!-#REF!-#REF!-#REF!-#REF!-#REF!-#REF!-#REF!-#REF!-#REF!-#REF!</f>
        <v>#REF!</v>
      </c>
    </row>
    <row r="45" s="158" customFormat="1" ht="22.5" customHeight="1">
      <c r="A45" s="185" t="e">
        <f>#REF!-#REF!-#REF!-#REF!-#REF!-#REF!-#REF!-#REF!-#REF!-#REF!-#REF!-#REF!-#REF!</f>
        <v>#REF!</v>
      </c>
    </row>
    <row r="46" s="158" customFormat="1" ht="22.5" customHeight="1">
      <c r="A46" s="185" t="e">
        <f>#REF!-#REF!-#REF!-#REF!-#REF!-#REF!-#REF!-#REF!-#REF!-#REF!-#REF!-#REF!-#REF!</f>
        <v>#REF!</v>
      </c>
    </row>
    <row r="47" s="158" customFormat="1" ht="22.5" customHeight="1">
      <c r="A47" s="185" t="e">
        <f>#REF!-#REF!-#REF!-#REF!-#REF!-#REF!-#REF!-#REF!-#REF!-#REF!-#REF!-#REF!-#REF!</f>
        <v>#REF!</v>
      </c>
    </row>
    <row r="48" s="158" customFormat="1" ht="20.25" customHeight="1">
      <c r="A48" s="185" t="e">
        <f>#REF!-#REF!-#REF!-#REF!-#REF!-#REF!-#REF!-#REF!-#REF!-#REF!-#REF!-#REF!-#REF!</f>
        <v>#REF!</v>
      </c>
    </row>
    <row r="49" s="158" customFormat="1" ht="22.5" customHeight="1">
      <c r="A49" s="185" t="e">
        <f>#REF!-#REF!-#REF!-#REF!-#REF!-#REF!-#REF!-#REF!-#REF!-#REF!-#REF!-#REF!-#REF!</f>
        <v>#REF!</v>
      </c>
    </row>
    <row r="50" s="158" customFormat="1" ht="22.5" customHeight="1">
      <c r="A50" s="185" t="e">
        <f>#REF!-#REF!-#REF!-#REF!-#REF!-#REF!-#REF!-#REF!-#REF!-#REF!-#REF!-#REF!-#REF!</f>
        <v>#REF!</v>
      </c>
    </row>
    <row r="51" s="158" customFormat="1" ht="3" customHeight="1" hidden="1">
      <c r="A51" s="185" t="e">
        <f>#REF!-#REF!-#REF!-#REF!-#REF!-#REF!-#REF!-#REF!-#REF!-#REF!-#REF!-#REF!-#REF!</f>
        <v>#REF!</v>
      </c>
    </row>
    <row r="52" s="158" customFormat="1" ht="22.5" customHeight="1">
      <c r="A52" s="185" t="e">
        <f>#REF!-#REF!-#REF!-#REF!-#REF!-#REF!-#REF!-#REF!-#REF!-#REF!-#REF!-#REF!-#REF!</f>
        <v>#REF!</v>
      </c>
    </row>
    <row r="53" s="158" customFormat="1" ht="22.5" customHeight="1">
      <c r="A53" s="185" t="e">
        <f>#REF!-#REF!-#REF!-#REF!-#REF!-#REF!-#REF!-#REF!-#REF!-#REF!-#REF!-#REF!-#REF!</f>
        <v>#REF!</v>
      </c>
    </row>
    <row r="54" s="158" customFormat="1" ht="22.5" customHeight="1">
      <c r="A54" s="185" t="e">
        <f>#REF!-#REF!-#REF!-#REF!-#REF!-#REF!-#REF!-#REF!-#REF!-#REF!-#REF!-#REF!-#REF!</f>
        <v>#REF!</v>
      </c>
    </row>
    <row r="55" s="158" customFormat="1" ht="22.5" customHeight="1">
      <c r="A55" s="185" t="e">
        <f>#REF!-#REF!-#REF!-#REF!-#REF!-#REF!-#REF!-#REF!-#REF!-#REF!-#REF!-#REF!-#REF!</f>
        <v>#REF!</v>
      </c>
    </row>
    <row r="56" s="158" customFormat="1" ht="22.5" customHeight="1">
      <c r="A56" s="185" t="e">
        <f>#REF!-#REF!-#REF!-#REF!-#REF!-#REF!-#REF!-#REF!-#REF!-#REF!-#REF!-#REF!-#REF!</f>
        <v>#REF!</v>
      </c>
    </row>
    <row r="57" s="158" customFormat="1" ht="22.5" customHeight="1">
      <c r="A57" s="185" t="e">
        <f>#REF!-#REF!-#REF!-#REF!-#REF!-#REF!-#REF!-#REF!-#REF!-#REF!-#REF!-#REF!-#REF!</f>
        <v>#REF!</v>
      </c>
    </row>
    <row r="58" s="158" customFormat="1" ht="22.5" customHeight="1">
      <c r="A58" s="185" t="e">
        <f>#REF!-#REF!-#REF!-#REF!-#REF!-#REF!-#REF!-#REF!-#REF!-#REF!-#REF!-#REF!-#REF!</f>
        <v>#REF!</v>
      </c>
    </row>
    <row r="59" s="158" customFormat="1" ht="22.5" customHeight="1">
      <c r="A59" s="185" t="e">
        <f>#REF!-#REF!-#REF!-#REF!-#REF!-#REF!-#REF!-#REF!-#REF!-#REF!-#REF!-#REF!-#REF!</f>
        <v>#REF!</v>
      </c>
    </row>
    <row r="60" s="158" customFormat="1" ht="22.5" customHeight="1">
      <c r="A60" s="185" t="e">
        <f>#REF!-#REF!-#REF!-#REF!-#REF!-#REF!-#REF!-#REF!-#REF!-#REF!-#REF!-#REF!-#REF!</f>
        <v>#REF!</v>
      </c>
    </row>
    <row r="61" s="158" customFormat="1" ht="22.5" customHeight="1">
      <c r="A61" s="185" t="e">
        <f>#REF!-#REF!-#REF!-#REF!-#REF!-#REF!-#REF!-#REF!-#REF!-#REF!-#REF!-#REF!-#REF!</f>
        <v>#REF!</v>
      </c>
    </row>
    <row r="62" s="158" customFormat="1" ht="22.5" customHeight="1">
      <c r="A62" s="185" t="e">
        <f>#REF!-#REF!-#REF!-#REF!-#REF!-#REF!-#REF!-#REF!-#REF!-#REF!-#REF!-#REF!-#REF!</f>
        <v>#REF!</v>
      </c>
    </row>
    <row r="63" s="158" customFormat="1" ht="21.75" customHeight="1">
      <c r="A63" s="185" t="e">
        <f>#REF!-#REF!-#REF!-#REF!-#REF!-#REF!-#REF!-#REF!-#REF!-#REF!-#REF!-#REF!-#REF!</f>
        <v>#REF!</v>
      </c>
    </row>
    <row r="64" s="158" customFormat="1" ht="0.75" customHeight="1" hidden="1">
      <c r="A64" s="185" t="e">
        <f>#REF!-#REF!-#REF!-#REF!-#REF!-#REF!-#REF!-#REF!-#REF!-#REF!-#REF!-#REF!-#REF!</f>
        <v>#REF!</v>
      </c>
    </row>
    <row r="65" s="158" customFormat="1" ht="22.5" customHeight="1" hidden="1">
      <c r="A65" s="185" t="e">
        <f>#REF!-#REF!-#REF!-#REF!-#REF!-#REF!-#REF!-#REF!-#REF!-#REF!-#REF!-#REF!-#REF!</f>
        <v>#REF!</v>
      </c>
    </row>
    <row r="66" s="158" customFormat="1" ht="22.5" customHeight="1">
      <c r="A66" s="185" t="e">
        <f>#REF!-#REF!-#REF!-#REF!-#REF!-#REF!-#REF!-#REF!-#REF!-#REF!-#REF!-#REF!-#REF!</f>
        <v>#REF!</v>
      </c>
    </row>
    <row r="67" s="158" customFormat="1" ht="21" customHeight="1">
      <c r="A67" s="185" t="e">
        <f>#REF!-#REF!-#REF!-#REF!-#REF!-#REF!-#REF!-#REF!-#REF!-#REF!-#REF!-#REF!-#REF!</f>
        <v>#REF!</v>
      </c>
    </row>
    <row r="68" s="158" customFormat="1" ht="22.5" customHeight="1" hidden="1">
      <c r="A68" s="185" t="e">
        <f>#REF!-#REF!-#REF!-#REF!-#REF!-#REF!-#REF!-#REF!-#REF!-#REF!-#REF!-#REF!-#REF!</f>
        <v>#REF!</v>
      </c>
    </row>
    <row r="69" s="158" customFormat="1" ht="22.5" customHeight="1" hidden="1">
      <c r="A69" s="185" t="e">
        <f>#REF!-#REF!-#REF!-#REF!-#REF!-#REF!-#REF!-#REF!-#REF!-#REF!-#REF!-#REF!-#REF!</f>
        <v>#REF!</v>
      </c>
    </row>
    <row r="70" s="158" customFormat="1" ht="22.5" customHeight="1" hidden="1">
      <c r="A70" s="185" t="e">
        <f>#REF!-#REF!-#REF!-#REF!-#REF!-#REF!-#REF!-#REF!-#REF!-#REF!-#REF!-#REF!-#REF!</f>
        <v>#REF!</v>
      </c>
    </row>
    <row r="71" s="158" customFormat="1" ht="22.5" customHeight="1">
      <c r="A71" s="185" t="e">
        <f>#REF!-#REF!-#REF!-#REF!-#REF!-#REF!-#REF!-#REF!-#REF!-#REF!-#REF!-#REF!-#REF!</f>
        <v>#REF!</v>
      </c>
    </row>
    <row r="72" s="158" customFormat="1" ht="22.5" customHeight="1">
      <c r="A72" s="185" t="e">
        <f>#REF!-#REF!-#REF!-#REF!-#REF!-#REF!-#REF!-#REF!-#REF!-#REF!-#REF!-#REF!-#REF!</f>
        <v>#REF!</v>
      </c>
    </row>
    <row r="73" s="158" customFormat="1" ht="21.75" customHeight="1">
      <c r="A73" s="185" t="e">
        <f>#REF!-#REF!-#REF!-#REF!-#REF!-#REF!-#REF!-#REF!-#REF!-#REF!-#REF!-#REF!-#REF!</f>
        <v>#REF!</v>
      </c>
    </row>
    <row r="74" s="158" customFormat="1" ht="0.75" customHeight="1" hidden="1">
      <c r="A74" s="185" t="e">
        <f>#REF!-#REF!-#REF!-#REF!-#REF!-#REF!-#REF!-#REF!-#REF!-#REF!-#REF!-#REF!-#REF!</f>
        <v>#REF!</v>
      </c>
    </row>
    <row r="75" s="158" customFormat="1" ht="22.5" customHeight="1" hidden="1">
      <c r="A75" s="185" t="e">
        <f>#REF!-#REF!-#REF!-#REF!-#REF!-#REF!-#REF!-#REF!-#REF!-#REF!-#REF!-#REF!-#REF!</f>
        <v>#REF!</v>
      </c>
    </row>
    <row r="76" s="158" customFormat="1" ht="22.5" customHeight="1">
      <c r="A76" s="185" t="e">
        <f>#REF!-#REF!-#REF!-#REF!-#REF!-#REF!-#REF!-#REF!-#REF!-#REF!-#REF!-#REF!-#REF!</f>
        <v>#REF!</v>
      </c>
    </row>
    <row r="77" s="158" customFormat="1" ht="22.5" customHeight="1">
      <c r="A77" s="185" t="e">
        <f>#REF!-#REF!-#REF!-#REF!-#REF!-#REF!-#REF!-#REF!-#REF!-#REF!-#REF!-#REF!-#REF!</f>
        <v>#REF!</v>
      </c>
    </row>
    <row r="78" s="158" customFormat="1" ht="22.5" customHeight="1">
      <c r="A78" s="185" t="e">
        <f>#REF!-#REF!-#REF!-#REF!-#REF!-#REF!-#REF!-#REF!-#REF!-#REF!-#REF!-#REF!-#REF!</f>
        <v>#REF!</v>
      </c>
    </row>
    <row r="79" s="158" customFormat="1" ht="22.5" customHeight="1">
      <c r="A79" s="185" t="e">
        <f>#REF!-#REF!-#REF!-#REF!-#REF!-#REF!-#REF!-#REF!-#REF!-#REF!-#REF!-#REF!-#REF!</f>
        <v>#REF!</v>
      </c>
    </row>
    <row r="80" s="158" customFormat="1" ht="22.5" customHeight="1">
      <c r="A80" s="185" t="e">
        <f>#REF!-#REF!-#REF!-#REF!-#REF!-#REF!-#REF!-#REF!-#REF!-#REF!-#REF!-#REF!-#REF!</f>
        <v>#REF!</v>
      </c>
    </row>
    <row r="81" s="158" customFormat="1" ht="22.5" customHeight="1">
      <c r="A81" s="185" t="e">
        <f>#REF!-#REF!-#REF!-#REF!-#REF!-#REF!-#REF!-#REF!-#REF!-#REF!-#REF!-#REF!-#REF!</f>
        <v>#REF!</v>
      </c>
    </row>
    <row r="82" s="158" customFormat="1" ht="22.5" customHeight="1">
      <c r="A82" s="185" t="e">
        <f>#REF!-#REF!-#REF!-#REF!-#REF!-#REF!-#REF!-#REF!-#REF!-#REF!-#REF!-#REF!-#REF!</f>
        <v>#REF!</v>
      </c>
    </row>
    <row r="83" s="158" customFormat="1" ht="22.5" customHeight="1">
      <c r="A83" s="185" t="e">
        <f>#REF!-#REF!-#REF!-#REF!-#REF!-#REF!-#REF!-#REF!-#REF!-#REF!-#REF!-#REF!-#REF!</f>
        <v>#REF!</v>
      </c>
    </row>
    <row r="84" s="158" customFormat="1" ht="22.5" customHeight="1">
      <c r="A84" s="185" t="e">
        <f>#REF!-#REF!-#REF!-#REF!-#REF!-#REF!-#REF!-#REF!-#REF!-#REF!-#REF!-#REF!-#REF!</f>
        <v>#REF!</v>
      </c>
    </row>
    <row r="85" s="158" customFormat="1" ht="22.5" customHeight="1">
      <c r="A85" s="185" t="e">
        <f>#REF!-#REF!-#REF!-#REF!-#REF!-#REF!-#REF!-#REF!-#REF!-#REF!-#REF!-#REF!-#REF!</f>
        <v>#REF!</v>
      </c>
    </row>
    <row r="86" s="158" customFormat="1" ht="22.5" customHeight="1">
      <c r="A86" s="185" t="e">
        <f>#REF!-#REF!-#REF!-#REF!-#REF!-#REF!-#REF!-#REF!-#REF!-#REF!-#REF!-#REF!-#REF!</f>
        <v>#REF!</v>
      </c>
    </row>
    <row r="87" s="158" customFormat="1" ht="22.5" customHeight="1">
      <c r="A87" s="185" t="e">
        <f>#REF!-#REF!-#REF!-#REF!-#REF!-#REF!-#REF!-#REF!-#REF!-#REF!-#REF!-#REF!-#REF!</f>
        <v>#REF!</v>
      </c>
    </row>
    <row r="88" s="158" customFormat="1" ht="22.5" customHeight="1">
      <c r="A88" s="185" t="e">
        <f>#REF!-#REF!-#REF!-#REF!-#REF!-#REF!-#REF!-#REF!-#REF!-#REF!-#REF!-#REF!-#REF!</f>
        <v>#REF!</v>
      </c>
    </row>
    <row r="89" s="158" customFormat="1" ht="22.5" customHeight="1">
      <c r="A89" s="185" t="e">
        <f>#REF!-#REF!-#REF!-#REF!-#REF!-#REF!-#REF!-#REF!-#REF!-#REF!-#REF!-#REF!-#REF!</f>
        <v>#REF!</v>
      </c>
    </row>
    <row r="90" s="158" customFormat="1" ht="22.5" customHeight="1">
      <c r="A90" s="185" t="e">
        <f>#REF!-#REF!-#REF!-#REF!-#REF!-#REF!-#REF!-#REF!-#REF!-#REF!-#REF!-#REF!-#REF!</f>
        <v>#REF!</v>
      </c>
    </row>
    <row r="91" s="158" customFormat="1" ht="22.5" customHeight="1">
      <c r="A91" s="185" t="e">
        <f>#REF!-#REF!-#REF!-#REF!-#REF!-#REF!-#REF!-#REF!-#REF!-#REF!-#REF!-#REF!-#REF!</f>
        <v>#REF!</v>
      </c>
    </row>
    <row r="92" s="158" customFormat="1" ht="22.5" customHeight="1">
      <c r="A92" s="185" t="e">
        <f>#REF!-#REF!-#REF!-#REF!-#REF!-#REF!-#REF!-#REF!-#REF!-#REF!-#REF!-#REF!-#REF!</f>
        <v>#REF!</v>
      </c>
    </row>
    <row r="93" s="158" customFormat="1" ht="22.5" customHeight="1">
      <c r="A93" s="185" t="e">
        <f>#REF!-#REF!-#REF!-#REF!-#REF!-#REF!-#REF!-#REF!-#REF!-#REF!-#REF!-#REF!-#REF!</f>
        <v>#REF!</v>
      </c>
    </row>
    <row r="94" s="158" customFormat="1" ht="22.5" customHeight="1">
      <c r="A94" s="185" t="e">
        <f>#REF!-#REF!-#REF!-#REF!-#REF!-#REF!-#REF!-#REF!-#REF!-#REF!-#REF!-#REF!-#REF!</f>
        <v>#REF!</v>
      </c>
    </row>
    <row r="95" s="158" customFormat="1" ht="20.25" customHeight="1">
      <c r="A95" s="185" t="e">
        <f>#REF!-#REF!-#REF!-#REF!-#REF!-#REF!-#REF!-#REF!-#REF!-#REF!-#REF!-#REF!-#REF!</f>
        <v>#REF!</v>
      </c>
    </row>
    <row r="96" s="158" customFormat="1" ht="22.5" customHeight="1" hidden="1">
      <c r="A96" s="185" t="e">
        <f>#REF!-#REF!-#REF!-#REF!-#REF!-#REF!-#REF!-#REF!-#REF!-#REF!-#REF!-#REF!-#REF!</f>
        <v>#REF!</v>
      </c>
    </row>
    <row r="97" s="158" customFormat="1" ht="0.75" customHeight="1" hidden="1">
      <c r="A97" s="185" t="e">
        <f>#REF!-#REF!-#REF!-#REF!-#REF!-#REF!-#REF!-#REF!-#REF!-#REF!-#REF!-#REF!-#REF!</f>
        <v>#REF!</v>
      </c>
    </row>
    <row r="98" s="158" customFormat="1" ht="3" customHeight="1" hidden="1">
      <c r="A98" s="185" t="e">
        <f>#REF!-#REF!-#REF!-#REF!-#REF!-#REF!-#REF!-#REF!-#REF!-#REF!-#REF!-#REF!-#REF!</f>
        <v>#REF!</v>
      </c>
    </row>
    <row r="99" s="158" customFormat="1" ht="22.5" customHeight="1">
      <c r="A99" s="185" t="e">
        <f>#REF!-#REF!-#REF!-#REF!-#REF!-#REF!-#REF!-#REF!-#REF!-#REF!-#REF!-#REF!-#REF!</f>
        <v>#REF!</v>
      </c>
    </row>
    <row r="100" s="158" customFormat="1" ht="22.5" customHeight="1">
      <c r="A100" s="185" t="e">
        <f>#REF!-#REF!-#REF!-#REF!-#REF!-#REF!-#REF!-#REF!-#REF!-#REF!-#REF!-#REF!-#REF!</f>
        <v>#REF!</v>
      </c>
    </row>
    <row r="101" s="158" customFormat="1" ht="22.5" customHeight="1">
      <c r="A101" s="185" t="e">
        <f>#REF!-#REF!-#REF!-#REF!-#REF!-#REF!-#REF!-#REF!-#REF!-#REF!-#REF!-#REF!-#REF!</f>
        <v>#REF!</v>
      </c>
    </row>
    <row r="102" s="158" customFormat="1" ht="22.5" customHeight="1">
      <c r="A102" s="185" t="e">
        <f>#REF!-#REF!-#REF!-#REF!-#REF!-#REF!-#REF!-#REF!-#REF!-#REF!-#REF!-#REF!-#REF!</f>
        <v>#REF!</v>
      </c>
    </row>
    <row r="103" s="158" customFormat="1" ht="22.5" customHeight="1">
      <c r="A103" s="185" t="e">
        <f>#REF!-#REF!-#REF!-#REF!-#REF!-#REF!-#REF!-#REF!-#REF!-#REF!-#REF!-#REF!-#REF!</f>
        <v>#REF!</v>
      </c>
    </row>
    <row r="104" s="158" customFormat="1" ht="22.5" customHeight="1">
      <c r="A104" s="185" t="e">
        <f>#REF!-#REF!-#REF!-#REF!-#REF!-#REF!-#REF!-#REF!-#REF!-#REF!-#REF!-#REF!-#REF!</f>
        <v>#REF!</v>
      </c>
    </row>
    <row r="105" s="158" customFormat="1" ht="22.5" customHeight="1">
      <c r="A105" s="185" t="e">
        <f>#REF!-#REF!-#REF!-#REF!-#REF!-#REF!-#REF!-#REF!-#REF!-#REF!-#REF!-#REF!-#REF!</f>
        <v>#REF!</v>
      </c>
    </row>
    <row r="106" s="158" customFormat="1" ht="22.5" customHeight="1">
      <c r="A106" s="185" t="e">
        <f>#REF!-#REF!-#REF!-#REF!-#REF!-#REF!-#REF!-#REF!-#REF!-#REF!-#REF!-#REF!-#REF!</f>
        <v>#REF!</v>
      </c>
    </row>
    <row r="107" s="158" customFormat="1" ht="21.75" customHeight="1">
      <c r="A107" s="185" t="e">
        <f>#REF!-#REF!-#REF!-#REF!-#REF!-#REF!-#REF!-#REF!-#REF!-#REF!-#REF!-#REF!-#REF!</f>
        <v>#REF!</v>
      </c>
    </row>
    <row r="108" s="158" customFormat="1" ht="22.5" customHeight="1" hidden="1">
      <c r="A108" s="185" t="e">
        <f>#REF!-#REF!-#REF!-#REF!-#REF!-#REF!-#REF!-#REF!-#REF!-#REF!-#REF!-#REF!-#REF!</f>
        <v>#REF!</v>
      </c>
    </row>
    <row r="109" s="158" customFormat="1" ht="0.75" customHeight="1">
      <c r="A109" s="185" t="e">
        <f>#REF!-#REF!-#REF!-#REF!-#REF!-#REF!-#REF!-#REF!-#REF!-#REF!-#REF!-#REF!-#REF!</f>
        <v>#REF!</v>
      </c>
    </row>
    <row r="110" s="158" customFormat="1" ht="22.5" customHeight="1">
      <c r="A110" s="185" t="e">
        <f>#REF!-#REF!-#REF!-#REF!-#REF!-#REF!-#REF!-#REF!-#REF!-#REF!-#REF!-#REF!-#REF!</f>
        <v>#REF!</v>
      </c>
    </row>
    <row r="111" s="158" customFormat="1" ht="21.75" customHeight="1">
      <c r="A111" s="185" t="e">
        <f>#REF!-#REF!-#REF!-#REF!-#REF!-#REF!-#REF!-#REF!-#REF!-#REF!-#REF!-#REF!-#REF!</f>
        <v>#REF!</v>
      </c>
    </row>
    <row r="112" s="158" customFormat="1" ht="22.5" customHeight="1" hidden="1">
      <c r="A112" s="185" t="e">
        <f>#REF!-#REF!-#REF!-#REF!-#REF!-#REF!-#REF!-#REF!-#REF!-#REF!-#REF!-#REF!-#REF!</f>
        <v>#REF!</v>
      </c>
    </row>
    <row r="113" s="158" customFormat="1" ht="22.5" customHeight="1" hidden="1">
      <c r="A113" s="185" t="e">
        <f>#REF!-#REF!-#REF!-#REF!-#REF!-#REF!-#REF!-#REF!-#REF!-#REF!-#REF!-#REF!-#REF!</f>
        <v>#REF!</v>
      </c>
    </row>
    <row r="114" s="158" customFormat="1" ht="22.5" customHeight="1">
      <c r="A114" s="185" t="e">
        <f>#REF!-#REF!-#REF!-#REF!-#REF!-#REF!-#REF!-#REF!-#REF!-#REF!-#REF!-#REF!-#REF!</f>
        <v>#REF!</v>
      </c>
    </row>
    <row r="115" s="158" customFormat="1" ht="22.5" customHeight="1">
      <c r="A115" s="185" t="e">
        <f>#REF!-#REF!-#REF!-#REF!-#REF!-#REF!-#REF!-#REF!-#REF!-#REF!-#REF!-#REF!-#REF!</f>
        <v>#REF!</v>
      </c>
    </row>
    <row r="116" s="158" customFormat="1" ht="22.5" customHeight="1">
      <c r="A116" s="185" t="e">
        <f>#REF!-#REF!-#REF!-#REF!-#REF!-#REF!-#REF!-#REF!-#REF!-#REF!-#REF!-#REF!-#REF!</f>
        <v>#REF!</v>
      </c>
    </row>
    <row r="117" s="158" customFormat="1" ht="22.5" customHeight="1">
      <c r="A117" s="185" t="e">
        <f>#REF!-#REF!-#REF!-#REF!-#REF!-#REF!-#REF!-#REF!-#REF!-#REF!-#REF!-#REF!-#REF!</f>
        <v>#REF!</v>
      </c>
    </row>
    <row r="118" s="158" customFormat="1" ht="22.5" customHeight="1">
      <c r="A118" s="185" t="e">
        <f>#REF!-#REF!-#REF!-#REF!-#REF!-#REF!-#REF!-#REF!-#REF!-#REF!-#REF!-#REF!-#REF!</f>
        <v>#REF!</v>
      </c>
    </row>
    <row r="119" s="158" customFormat="1" ht="22.5" customHeight="1">
      <c r="A119" s="185" t="e">
        <f>#REF!-#REF!-#REF!-#REF!-#REF!-#REF!-#REF!-#REF!-#REF!-#REF!-#REF!-#REF!-#REF!</f>
        <v>#REF!</v>
      </c>
    </row>
    <row r="120" s="158" customFormat="1" ht="22.5" customHeight="1">
      <c r="A120" s="185" t="e">
        <f>#REF!-#REF!-#REF!-#REF!-#REF!-#REF!-#REF!-#REF!-#REF!-#REF!-#REF!-#REF!-#REF!</f>
        <v>#REF!</v>
      </c>
    </row>
    <row r="121" s="158" customFormat="1" ht="22.5" customHeight="1">
      <c r="A121" s="185" t="e">
        <f>#REF!-#REF!-#REF!-#REF!-#REF!-#REF!-#REF!-#REF!-#REF!-#REF!-#REF!-#REF!-#REF!</f>
        <v>#REF!</v>
      </c>
    </row>
    <row r="122" s="158" customFormat="1" ht="22.5" customHeight="1">
      <c r="A122" s="185" t="e">
        <f>#REF!-#REF!-#REF!-#REF!-#REF!-#REF!-#REF!-#REF!-#REF!-#REF!-#REF!-#REF!-#REF!</f>
        <v>#REF!</v>
      </c>
    </row>
    <row r="123" s="158" customFormat="1" ht="22.5" customHeight="1">
      <c r="A123" s="185" t="e">
        <f>#REF!-#REF!-#REF!-#REF!-#REF!-#REF!-#REF!-#REF!-#REF!-#REF!-#REF!-#REF!-#REF!</f>
        <v>#REF!</v>
      </c>
    </row>
    <row r="124" s="158" customFormat="1" ht="22.5" customHeight="1">
      <c r="A124" s="185" t="e">
        <f>#REF!-#REF!-#REF!-#REF!-#REF!-#REF!-#REF!-#REF!-#REF!-#REF!-#REF!-#REF!-#REF!</f>
        <v>#REF!</v>
      </c>
    </row>
    <row r="125" s="158" customFormat="1" ht="22.5" customHeight="1">
      <c r="A125" s="185" t="e">
        <f>#REF!-#REF!-#REF!-#REF!-#REF!-#REF!-#REF!-#REF!-#REF!-#REF!-#REF!-#REF!-#REF!</f>
        <v>#REF!</v>
      </c>
    </row>
    <row r="126" s="158" customFormat="1" ht="22.5" customHeight="1">
      <c r="A126" s="185" t="e">
        <f>#REF!-#REF!-#REF!-#REF!-#REF!-#REF!-#REF!-#REF!-#REF!-#REF!-#REF!-#REF!-#REF!</f>
        <v>#REF!</v>
      </c>
    </row>
    <row r="127" s="158" customFormat="1" ht="22.5" customHeight="1">
      <c r="A127" s="185" t="e">
        <f>#REF!-#REF!-#REF!-#REF!-#REF!-#REF!-#REF!-#REF!-#REF!-#REF!-#REF!-#REF!-#REF!</f>
        <v>#REF!</v>
      </c>
    </row>
    <row r="128" s="158" customFormat="1" ht="22.5" customHeight="1">
      <c r="A128" s="185" t="e">
        <f>#REF!-#REF!-#REF!-#REF!-#REF!-#REF!-#REF!-#REF!-#REF!-#REF!-#REF!-#REF!-#REF!</f>
        <v>#REF!</v>
      </c>
    </row>
    <row r="129" s="158" customFormat="1" ht="22.5" customHeight="1">
      <c r="A129" s="185" t="e">
        <f>#REF!-#REF!-#REF!-#REF!-#REF!-#REF!-#REF!-#REF!-#REF!-#REF!-#REF!-#REF!-#REF!</f>
        <v>#REF!</v>
      </c>
    </row>
    <row r="130" s="158" customFormat="1" ht="22.5" customHeight="1">
      <c r="A130" s="185" t="e">
        <f>#REF!-#REF!-#REF!-#REF!-#REF!-#REF!-#REF!-#REF!-#REF!-#REF!-#REF!-#REF!-#REF!</f>
        <v>#REF!</v>
      </c>
    </row>
    <row r="131" s="158" customFormat="1" ht="22.5" customHeight="1">
      <c r="A131" s="185" t="e">
        <f>#REF!-#REF!-#REF!-#REF!-#REF!-#REF!-#REF!-#REF!-#REF!-#REF!-#REF!-#REF!-#REF!</f>
        <v>#REF!</v>
      </c>
    </row>
    <row r="132" s="158" customFormat="1" ht="22.5" customHeight="1">
      <c r="A132" s="185" t="e">
        <f>#REF!-#REF!-#REF!-#REF!-#REF!-#REF!-#REF!-#REF!-#REF!-#REF!-#REF!-#REF!-#REF!</f>
        <v>#REF!</v>
      </c>
    </row>
    <row r="133" s="158" customFormat="1" ht="0.75" customHeight="1">
      <c r="A133" s="185" t="e">
        <f>#REF!-#REF!-#REF!-#REF!-#REF!-#REF!-#REF!-#REF!-#REF!-#REF!-#REF!-#REF!-#REF!</f>
        <v>#REF!</v>
      </c>
    </row>
    <row r="134" s="158" customFormat="1" ht="22.5" customHeight="1">
      <c r="A134" s="185" t="e">
        <f>#REF!-#REF!-#REF!-#REF!-#REF!-#REF!-#REF!-#REF!-#REF!-#REF!-#REF!-#REF!-#REF!</f>
        <v>#REF!</v>
      </c>
    </row>
    <row r="135" s="158" customFormat="1" ht="22.5" customHeight="1">
      <c r="A135" s="185" t="e">
        <f>#REF!-#REF!-#REF!-#REF!-#REF!-#REF!-#REF!-#REF!-#REF!-#REF!-#REF!-#REF!-#REF!</f>
        <v>#REF!</v>
      </c>
    </row>
    <row r="136" s="158" customFormat="1" ht="22.5" customHeight="1">
      <c r="A136" s="185" t="e">
        <f>#REF!-#REF!-#REF!-#REF!-#REF!-#REF!-#REF!-#REF!-#REF!-#REF!-#REF!-#REF!-#REF!</f>
        <v>#REF!</v>
      </c>
    </row>
    <row r="137" s="158" customFormat="1" ht="22.5" customHeight="1">
      <c r="A137" s="185" t="e">
        <f>#REF!-#REF!-#REF!-#REF!-#REF!-#REF!-#REF!-#REF!-#REF!-#REF!-#REF!-#REF!-#REF!</f>
        <v>#REF!</v>
      </c>
    </row>
    <row r="138" s="158" customFormat="1" ht="22.5" customHeight="1">
      <c r="A138" s="185" t="e">
        <f>#REF!-#REF!-#REF!-#REF!-#REF!-#REF!-#REF!-#REF!-#REF!-#REF!-#REF!-#REF!-#REF!</f>
        <v>#REF!</v>
      </c>
    </row>
    <row r="139" s="158" customFormat="1" ht="22.5" customHeight="1">
      <c r="A139" s="185" t="e">
        <f>#REF!-#REF!-#REF!-#REF!-#REF!-#REF!-#REF!-#REF!-#REF!-#REF!-#REF!-#REF!-#REF!</f>
        <v>#REF!</v>
      </c>
    </row>
    <row r="140" s="158" customFormat="1" ht="22.5" customHeight="1">
      <c r="A140" s="185" t="e">
        <f>#REF!-#REF!-#REF!-#REF!-#REF!-#REF!-#REF!-#REF!-#REF!-#REF!-#REF!-#REF!-#REF!</f>
        <v>#REF!</v>
      </c>
    </row>
    <row r="141" s="158" customFormat="1" ht="22.5" customHeight="1">
      <c r="A141" s="185" t="e">
        <f>#REF!-#REF!-#REF!-#REF!-#REF!-#REF!-#REF!-#REF!-#REF!-#REF!-#REF!-#REF!-#REF!</f>
        <v>#REF!</v>
      </c>
    </row>
    <row r="142" s="158" customFormat="1" ht="20.25" customHeight="1">
      <c r="A142" s="185" t="e">
        <f>#REF!-#REF!-#REF!-#REF!-#REF!-#REF!-#REF!-#REF!-#REF!-#REF!-#REF!-#REF!-#REF!</f>
        <v>#REF!</v>
      </c>
    </row>
    <row r="143" s="158" customFormat="1" ht="22.5" customHeight="1" hidden="1">
      <c r="A143" s="185" t="e">
        <f>#REF!-#REF!-#REF!-#REF!-#REF!-#REF!-#REF!-#REF!-#REF!-#REF!-#REF!-#REF!-#REF!</f>
        <v>#REF!</v>
      </c>
    </row>
    <row r="144" s="158" customFormat="1" ht="22.5" customHeight="1" hidden="1">
      <c r="A144" s="185" t="e">
        <f>#REF!-#REF!-#REF!-#REF!-#REF!-#REF!-#REF!-#REF!-#REF!-#REF!-#REF!-#REF!-#REF!</f>
        <v>#REF!</v>
      </c>
    </row>
    <row r="145" s="158" customFormat="1" ht="22.5" customHeight="1">
      <c r="A145" s="185" t="e">
        <f>#REF!-#REF!-#REF!-#REF!-#REF!-#REF!-#REF!-#REF!-#REF!-#REF!-#REF!-#REF!-#REF!</f>
        <v>#REF!</v>
      </c>
    </row>
    <row r="146" s="158" customFormat="1" ht="21.75" customHeight="1">
      <c r="A146" s="185" t="e">
        <f>#REF!-#REF!-#REF!-#REF!-#REF!-#REF!-#REF!-#REF!-#REF!-#REF!-#REF!-#REF!-#REF!</f>
        <v>#REF!</v>
      </c>
    </row>
    <row r="147" s="158" customFormat="1" ht="22.5" customHeight="1" hidden="1">
      <c r="A147" s="185" t="e">
        <f>#REF!-#REF!-#REF!-#REF!-#REF!-#REF!-#REF!-#REF!-#REF!-#REF!-#REF!-#REF!-#REF!</f>
        <v>#REF!</v>
      </c>
    </row>
    <row r="148" s="158" customFormat="1" ht="22.5" customHeight="1">
      <c r="A148" s="185" t="e">
        <f>#REF!-#REF!-#REF!-#REF!-#REF!-#REF!-#REF!-#REF!-#REF!-#REF!-#REF!-#REF!-#REF!</f>
        <v>#REF!</v>
      </c>
    </row>
    <row r="149" s="158" customFormat="1" ht="22.5" customHeight="1">
      <c r="A149" s="185" t="e">
        <f>#REF!-#REF!-#REF!-#REF!-#REF!-#REF!-#REF!-#REF!-#REF!-#REF!-#REF!-#REF!-#REF!</f>
        <v>#REF!</v>
      </c>
    </row>
    <row r="150" s="158" customFormat="1" ht="22.5" customHeight="1">
      <c r="A150" s="185" t="e">
        <f>#REF!-#REF!-#REF!-#REF!-#REF!-#REF!-#REF!-#REF!-#REF!-#REF!-#REF!-#REF!-#REF!</f>
        <v>#REF!</v>
      </c>
    </row>
    <row r="151" s="158" customFormat="1" ht="20.25" customHeight="1">
      <c r="A151" s="185" t="e">
        <f>#REF!-#REF!-#REF!-#REF!-#REF!-#REF!-#REF!-#REF!-#REF!-#REF!-#REF!-#REF!-#REF!</f>
        <v>#REF!</v>
      </c>
    </row>
    <row r="152" s="158" customFormat="1" ht="22.5" customHeight="1" hidden="1">
      <c r="A152" s="185" t="e">
        <f>#REF!-#REF!-#REF!-#REF!-#REF!-#REF!-#REF!-#REF!-#REF!-#REF!-#REF!-#REF!-#REF!</f>
        <v>#REF!</v>
      </c>
    </row>
    <row r="153" s="158" customFormat="1" ht="22.5" customHeight="1" hidden="1">
      <c r="A153" s="185" t="e">
        <f>#REF!-#REF!-#REF!-#REF!-#REF!-#REF!-#REF!-#REF!-#REF!-#REF!-#REF!-#REF!-#REF!</f>
        <v>#REF!</v>
      </c>
    </row>
    <row r="154" s="158" customFormat="1" ht="22.5" customHeight="1" hidden="1">
      <c r="A154" s="185" t="e">
        <f>#REF!-#REF!-#REF!-#REF!-#REF!-#REF!-#REF!-#REF!-#REF!-#REF!-#REF!-#REF!-#REF!</f>
        <v>#REF!</v>
      </c>
    </row>
    <row r="155" s="158" customFormat="1" ht="0.75" customHeight="1" hidden="1">
      <c r="A155" s="185" t="e">
        <f>#REF!-#REF!-#REF!-#REF!-#REF!-#REF!-#REF!-#REF!-#REF!-#REF!-#REF!-#REF!-#REF!</f>
        <v>#REF!</v>
      </c>
    </row>
    <row r="156" s="158" customFormat="1" ht="22.5" customHeight="1" hidden="1">
      <c r="A156" s="185" t="e">
        <f>#REF!-#REF!-#REF!-#REF!-#REF!-#REF!-#REF!-#REF!-#REF!-#REF!-#REF!-#REF!-#REF!</f>
        <v>#REF!</v>
      </c>
    </row>
    <row r="157" s="158" customFormat="1" ht="22.5" customHeight="1">
      <c r="A157" s="185" t="e">
        <f>#REF!-#REF!-#REF!-#REF!-#REF!-#REF!-#REF!-#REF!-#REF!-#REF!-#REF!-#REF!-#REF!</f>
        <v>#REF!</v>
      </c>
    </row>
    <row r="158" s="158" customFormat="1" ht="22.5" customHeight="1">
      <c r="A158" s="185" t="e">
        <f>#REF!-#REF!-#REF!-#REF!-#REF!-#REF!-#REF!-#REF!-#REF!-#REF!-#REF!-#REF!-#REF!</f>
        <v>#REF!</v>
      </c>
    </row>
    <row r="159" s="158" customFormat="1" ht="22.5" customHeight="1">
      <c r="A159" s="185" t="e">
        <f>#REF!-#REF!-#REF!-#REF!-#REF!-#REF!-#REF!-#REF!-#REF!-#REF!-#REF!-#REF!-#REF!</f>
        <v>#REF!</v>
      </c>
    </row>
    <row r="160" s="158" customFormat="1" ht="22.5" customHeight="1">
      <c r="A160" s="185" t="e">
        <f>#REF!-#REF!-#REF!-#REF!-#REF!-#REF!-#REF!-#REF!-#REF!-#REF!-#REF!-#REF!-#REF!</f>
        <v>#REF!</v>
      </c>
    </row>
    <row r="161" s="158" customFormat="1" ht="22.5" customHeight="1">
      <c r="A161" s="185" t="e">
        <f>#REF!-#REF!-#REF!-#REF!-#REF!-#REF!-#REF!-#REF!-#REF!-#REF!-#REF!-#REF!-#REF!</f>
        <v>#REF!</v>
      </c>
    </row>
    <row r="162" s="158" customFormat="1" ht="22.5" customHeight="1">
      <c r="A162" s="185" t="e">
        <f>#REF!-#REF!-#REF!-#REF!-#REF!-#REF!-#REF!-#REF!-#REF!-#REF!-#REF!-#REF!-#REF!</f>
        <v>#REF!</v>
      </c>
    </row>
    <row r="163" s="158" customFormat="1" ht="22.5" customHeight="1">
      <c r="A163" s="185" t="e">
        <f>#REF!-#REF!-#REF!-#REF!-#REF!-#REF!-#REF!-#REF!-#REF!-#REF!-#REF!-#REF!-#REF!</f>
        <v>#REF!</v>
      </c>
    </row>
    <row r="164" s="158" customFormat="1" ht="22.5" customHeight="1">
      <c r="A164" s="185" t="e">
        <f>#REF!-#REF!-#REF!-#REF!-#REF!-#REF!-#REF!-#REF!-#REF!-#REF!-#REF!-#REF!-#REF!</f>
        <v>#REF!</v>
      </c>
    </row>
    <row r="165" s="158" customFormat="1" ht="22.5" customHeight="1">
      <c r="A165" s="185" t="e">
        <f>#REF!-#REF!-#REF!-#REF!-#REF!-#REF!-#REF!-#REF!-#REF!-#REF!-#REF!-#REF!-#REF!</f>
        <v>#REF!</v>
      </c>
    </row>
    <row r="166" s="158" customFormat="1" ht="22.5" customHeight="1">
      <c r="A166" s="185" t="e">
        <f>#REF!-#REF!-#REF!-#REF!-#REF!-#REF!-#REF!-#REF!-#REF!-#REF!-#REF!-#REF!-#REF!</f>
        <v>#REF!</v>
      </c>
    </row>
    <row r="167" s="158" customFormat="1" ht="22.5" customHeight="1">
      <c r="A167" s="185" t="e">
        <f>#REF!-#REF!-#REF!-#REF!-#REF!-#REF!-#REF!-#REF!-#REF!-#REF!-#REF!-#REF!-#REF!</f>
        <v>#REF!</v>
      </c>
    </row>
    <row r="168" s="158" customFormat="1" ht="22.5" customHeight="1">
      <c r="A168" s="185" t="e">
        <f>#REF!-#REF!-#REF!-#REF!-#REF!-#REF!-#REF!-#REF!-#REF!-#REF!-#REF!-#REF!-#REF!</f>
        <v>#REF!</v>
      </c>
    </row>
    <row r="169" s="158" customFormat="1" ht="22.5" customHeight="1">
      <c r="A169" s="185" t="e">
        <f>#REF!-#REF!-#REF!-#REF!-#REF!-#REF!-#REF!-#REF!-#REF!-#REF!-#REF!-#REF!-#REF!</f>
        <v>#REF!</v>
      </c>
    </row>
    <row r="170" s="158" customFormat="1" ht="22.5" customHeight="1">
      <c r="A170" s="185" t="e">
        <f>#REF!-#REF!-#REF!-#REF!-#REF!-#REF!-#REF!-#REF!-#REF!-#REF!-#REF!-#REF!-#REF!</f>
        <v>#REF!</v>
      </c>
    </row>
    <row r="171" s="158" customFormat="1" ht="22.5" customHeight="1">
      <c r="A171" s="185" t="e">
        <f>#REF!-#REF!-#REF!-#REF!-#REF!-#REF!-#REF!-#REF!-#REF!-#REF!-#REF!-#REF!-#REF!</f>
        <v>#REF!</v>
      </c>
    </row>
    <row r="172" s="158" customFormat="1" ht="22.5" customHeight="1">
      <c r="A172" s="185" t="e">
        <f>#REF!-#REF!-#REF!-#REF!-#REF!-#REF!-#REF!-#REF!-#REF!-#REF!-#REF!-#REF!-#REF!</f>
        <v>#REF!</v>
      </c>
    </row>
    <row r="173" s="158" customFormat="1" ht="22.5" customHeight="1">
      <c r="A173" s="185" t="e">
        <f>#REF!-#REF!-#REF!-#REF!-#REF!-#REF!-#REF!-#REF!-#REF!-#REF!-#REF!-#REF!-#REF!</f>
        <v>#REF!</v>
      </c>
    </row>
    <row r="174" s="158" customFormat="1" ht="22.5" customHeight="1">
      <c r="A174" s="185" t="e">
        <f>#REF!-#REF!-#REF!-#REF!-#REF!-#REF!-#REF!-#REF!-#REF!-#REF!-#REF!-#REF!-#REF!</f>
        <v>#REF!</v>
      </c>
    </row>
    <row r="175" s="158" customFormat="1" ht="22.5" customHeight="1">
      <c r="A175" s="185" t="e">
        <f>#REF!-#REF!-#REF!-#REF!-#REF!-#REF!-#REF!-#REF!-#REF!-#REF!-#REF!-#REF!-#REF!</f>
        <v>#REF!</v>
      </c>
    </row>
    <row r="176" s="158" customFormat="1" ht="22.5" customHeight="1">
      <c r="A176" s="185" t="e">
        <f>#REF!-#REF!-#REF!-#REF!-#REF!-#REF!-#REF!-#REF!-#REF!-#REF!-#REF!-#REF!-#REF!</f>
        <v>#REF!</v>
      </c>
    </row>
    <row r="177" s="158" customFormat="1" ht="22.5" customHeight="1">
      <c r="A177" s="185" t="e">
        <f>#REF!-#REF!-#REF!-#REF!-#REF!-#REF!-#REF!-#REF!-#REF!-#REF!-#REF!-#REF!-#REF!</f>
        <v>#REF!</v>
      </c>
    </row>
    <row r="178" s="158" customFormat="1" ht="22.5" customHeight="1">
      <c r="A178" s="185" t="e">
        <f>#REF!-#REF!-#REF!-#REF!-#REF!-#REF!-#REF!-#REF!-#REF!-#REF!-#REF!-#REF!-#REF!</f>
        <v>#REF!</v>
      </c>
    </row>
    <row r="179" s="158" customFormat="1" ht="22.5" customHeight="1">
      <c r="A179" s="185" t="e">
        <f>#REF!-#REF!-#REF!-#REF!-#REF!-#REF!-#REF!-#REF!-#REF!-#REF!-#REF!-#REF!-#REF!</f>
        <v>#REF!</v>
      </c>
    </row>
    <row r="180" s="158" customFormat="1" ht="22.5" customHeight="1">
      <c r="A180" s="185" t="e">
        <f>#REF!-#REF!-#REF!-#REF!-#REF!-#REF!-#REF!-#REF!-#REF!-#REF!-#REF!-#REF!-#REF!</f>
        <v>#REF!</v>
      </c>
    </row>
    <row r="181" s="158" customFormat="1" ht="22.5" customHeight="1">
      <c r="A181" s="185" t="e">
        <f>#REF!-#REF!-#REF!-#REF!-#REF!-#REF!-#REF!-#REF!-#REF!-#REF!-#REF!-#REF!-#REF!</f>
        <v>#REF!</v>
      </c>
    </row>
    <row r="182" s="158" customFormat="1" ht="22.5" customHeight="1">
      <c r="A182" s="185" t="e">
        <f>#REF!-#REF!-#REF!-#REF!-#REF!-#REF!-#REF!-#REF!-#REF!-#REF!-#REF!-#REF!-#REF!</f>
        <v>#REF!</v>
      </c>
    </row>
    <row r="183" s="158" customFormat="1" ht="22.5" customHeight="1">
      <c r="A183" s="185" t="e">
        <f>#REF!-#REF!-#REF!-#REF!-#REF!-#REF!-#REF!-#REF!-#REF!-#REF!-#REF!-#REF!-#REF!</f>
        <v>#REF!</v>
      </c>
    </row>
    <row r="184" s="158" customFormat="1" ht="22.5" customHeight="1">
      <c r="A184" s="185" t="e">
        <f>#REF!-#REF!-#REF!-#REF!-#REF!-#REF!-#REF!-#REF!-#REF!-#REF!-#REF!-#REF!-#REF!</f>
        <v>#REF!</v>
      </c>
    </row>
    <row r="185" s="158" customFormat="1" ht="22.5" customHeight="1">
      <c r="A185" s="185" t="e">
        <f>#REF!-#REF!-#REF!-#REF!-#REF!-#REF!-#REF!-#REF!-#REF!-#REF!-#REF!-#REF!-#REF!</f>
        <v>#REF!</v>
      </c>
    </row>
    <row r="186" s="158" customFormat="1" ht="22.5" customHeight="1">
      <c r="A186" s="185" t="e">
        <f>#REF!-#REF!-#REF!-#REF!-#REF!-#REF!-#REF!-#REF!-#REF!-#REF!-#REF!-#REF!-#REF!</f>
        <v>#REF!</v>
      </c>
    </row>
    <row r="187" s="158" customFormat="1" ht="22.5" customHeight="1">
      <c r="A187" s="185" t="e">
        <f>#REF!-#REF!-#REF!-#REF!-#REF!-#REF!-#REF!-#REF!-#REF!-#REF!-#REF!-#REF!-#REF!</f>
        <v>#REF!</v>
      </c>
    </row>
    <row r="188" s="158" customFormat="1" ht="22.5" customHeight="1">
      <c r="A188" s="185" t="e">
        <f>#REF!-#REF!-#REF!-#REF!-#REF!-#REF!-#REF!-#REF!-#REF!-#REF!-#REF!-#REF!-#REF!</f>
        <v>#REF!</v>
      </c>
    </row>
    <row r="189" s="158" customFormat="1" ht="22.5" customHeight="1">
      <c r="A189" s="185" t="e">
        <f>#REF!-#REF!-#REF!-#REF!-#REF!-#REF!-#REF!-#REF!-#REF!-#REF!-#REF!-#REF!-#REF!</f>
        <v>#REF!</v>
      </c>
    </row>
    <row r="190" s="158" customFormat="1" ht="22.5" customHeight="1">
      <c r="A190" s="185" t="e">
        <f>#REF!-#REF!-#REF!-#REF!-#REF!-#REF!-#REF!-#REF!-#REF!-#REF!-#REF!-#REF!-#REF!</f>
        <v>#REF!</v>
      </c>
    </row>
    <row r="191" s="158" customFormat="1" ht="22.5" customHeight="1">
      <c r="A191" s="185" t="e">
        <f>#REF!-#REF!-#REF!-#REF!-#REF!-#REF!-#REF!-#REF!-#REF!-#REF!-#REF!-#REF!-#REF!</f>
        <v>#REF!</v>
      </c>
    </row>
    <row r="192" s="158" customFormat="1" ht="22.5" customHeight="1">
      <c r="A192" s="185" t="e">
        <f>#REF!-#REF!-#REF!-#REF!-#REF!-#REF!-#REF!-#REF!-#REF!-#REF!-#REF!-#REF!-#REF!</f>
        <v>#REF!</v>
      </c>
    </row>
    <row r="193" s="158" customFormat="1" ht="22.5" customHeight="1">
      <c r="A193" s="185" t="e">
        <f>#REF!-#REF!-#REF!-#REF!-#REF!-#REF!-#REF!-#REF!-#REF!-#REF!-#REF!-#REF!-#REF!</f>
        <v>#REF!</v>
      </c>
    </row>
    <row r="194" s="158" customFormat="1" ht="22.5" customHeight="1">
      <c r="A194" s="185" t="e">
        <f>#REF!-#REF!-#REF!-#REF!-#REF!-#REF!-#REF!-#REF!-#REF!-#REF!-#REF!-#REF!-#REF!</f>
        <v>#REF!</v>
      </c>
    </row>
    <row r="195" s="158" customFormat="1" ht="22.5" customHeight="1">
      <c r="A195" s="185" t="e">
        <f>#REF!-#REF!-#REF!-#REF!-#REF!-#REF!-#REF!-#REF!-#REF!-#REF!-#REF!-#REF!-#REF!</f>
        <v>#REF!</v>
      </c>
    </row>
    <row r="196" s="158" customFormat="1" ht="22.5" customHeight="1">
      <c r="A196" s="185" t="e">
        <f>#REF!-#REF!-#REF!-#REF!-#REF!-#REF!-#REF!-#REF!-#REF!-#REF!-#REF!-#REF!-#REF!</f>
        <v>#REF!</v>
      </c>
    </row>
    <row r="197" s="158" customFormat="1" ht="22.5" customHeight="1">
      <c r="A197" s="185" t="e">
        <f>#REF!-#REF!-#REF!-#REF!-#REF!-#REF!-#REF!-#REF!-#REF!-#REF!-#REF!-#REF!-#REF!</f>
        <v>#REF!</v>
      </c>
    </row>
    <row r="198" s="158" customFormat="1" ht="22.5" customHeight="1">
      <c r="A198" s="185" t="e">
        <f>#REF!-#REF!-#REF!-#REF!-#REF!-#REF!-#REF!-#REF!-#REF!-#REF!-#REF!-#REF!-#REF!</f>
        <v>#REF!</v>
      </c>
    </row>
    <row r="199" s="158" customFormat="1" ht="22.5" customHeight="1">
      <c r="A199" s="185" t="e">
        <f>#REF!-#REF!-#REF!-#REF!-#REF!-#REF!-#REF!-#REF!-#REF!-#REF!-#REF!-#REF!-#REF!</f>
        <v>#REF!</v>
      </c>
    </row>
    <row r="200" s="158" customFormat="1" ht="22.5" customHeight="1">
      <c r="A200" s="185" t="e">
        <f>#REF!-#REF!-#REF!-#REF!-#REF!-#REF!-#REF!-#REF!-#REF!-#REF!-#REF!-#REF!-#REF!</f>
        <v>#REF!</v>
      </c>
    </row>
    <row r="201" s="158" customFormat="1" ht="0.75" customHeight="1" hidden="1">
      <c r="A201" s="185" t="e">
        <f>#REF!-#REF!-#REF!-#REF!-#REF!-#REF!-#REF!-#REF!-#REF!-#REF!-#REF!-#REF!-#REF!</f>
        <v>#REF!</v>
      </c>
    </row>
    <row r="202" s="158" customFormat="1" ht="22.5" customHeight="1" hidden="1">
      <c r="A202" s="185" t="e">
        <f>#REF!-#REF!-#REF!-#REF!-#REF!-#REF!-#REF!-#REF!-#REF!-#REF!-#REF!-#REF!-#REF!</f>
        <v>#REF!</v>
      </c>
    </row>
    <row r="203" s="158" customFormat="1" ht="22.5" customHeight="1" hidden="1">
      <c r="A203" s="185" t="e">
        <f>#REF!-#REF!-#REF!-#REF!-#REF!-#REF!-#REF!-#REF!-#REF!-#REF!-#REF!-#REF!-#REF!</f>
        <v>#REF!</v>
      </c>
    </row>
    <row r="204" s="158" customFormat="1" ht="22.5" customHeight="1" hidden="1">
      <c r="A204" s="185" t="e">
        <f>#REF!-#REF!-#REF!-#REF!-#REF!-#REF!-#REF!-#REF!-#REF!-#REF!-#REF!-#REF!-#REF!</f>
        <v>#REF!</v>
      </c>
    </row>
    <row r="205" s="158" customFormat="1" ht="22.5" customHeight="1">
      <c r="A205" s="185" t="e">
        <f>#REF!-#REF!-#REF!-#REF!-#REF!-#REF!-#REF!-#REF!-#REF!-#REF!-#REF!-#REF!-#REF!</f>
        <v>#REF!</v>
      </c>
    </row>
    <row r="206" s="158" customFormat="1" ht="22.5" customHeight="1">
      <c r="A206" s="185" t="e">
        <f>#REF!-#REF!-#REF!-#REF!-#REF!-#REF!-#REF!-#REF!-#REF!-#REF!-#REF!-#REF!-#REF!</f>
        <v>#REF!</v>
      </c>
    </row>
    <row r="207" s="158" customFormat="1" ht="22.5" customHeight="1" hidden="1">
      <c r="A207" s="185" t="e">
        <f>#REF!-#REF!-#REF!-#REF!-#REF!-#REF!-#REF!-#REF!-#REF!-#REF!-#REF!-#REF!-#REF!</f>
        <v>#REF!</v>
      </c>
    </row>
    <row r="208" s="158" customFormat="1" ht="0.75" customHeight="1">
      <c r="A208" s="185" t="e">
        <f>#REF!-#REF!-#REF!-#REF!-#REF!-#REF!-#REF!-#REF!-#REF!-#REF!-#REF!-#REF!-#REF!</f>
        <v>#REF!</v>
      </c>
    </row>
    <row r="209" s="158" customFormat="1" ht="1.5" customHeight="1" hidden="1">
      <c r="A209" s="185" t="e">
        <f>#REF!-#REF!-#REF!-#REF!-#REF!-#REF!-#REF!-#REF!-#REF!-#REF!-#REF!-#REF!-#REF!</f>
        <v>#REF!</v>
      </c>
    </row>
    <row r="210" s="158" customFormat="1" ht="22.5" customHeight="1" hidden="1">
      <c r="A210" s="185" t="e">
        <f>#REF!-#REF!-#REF!-#REF!-#REF!-#REF!-#REF!-#REF!-#REF!-#REF!-#REF!-#REF!-#REF!</f>
        <v>#REF!</v>
      </c>
    </row>
    <row r="211" s="158" customFormat="1" ht="22.5" customHeight="1" hidden="1">
      <c r="A211" s="185" t="e">
        <f>#REF!-#REF!-#REF!-#REF!-#REF!-#REF!-#REF!-#REF!-#REF!-#REF!-#REF!-#REF!-#REF!</f>
        <v>#REF!</v>
      </c>
    </row>
    <row r="212" s="158" customFormat="1" ht="22.5" customHeight="1" hidden="1">
      <c r="A212" s="185" t="e">
        <f>#REF!-#REF!-#REF!-#REF!-#REF!-#REF!-#REF!-#REF!-#REF!-#REF!-#REF!-#REF!-#REF!</f>
        <v>#REF!</v>
      </c>
    </row>
    <row r="213" s="158" customFormat="1" ht="22.5" customHeight="1">
      <c r="A213" s="185" t="e">
        <f>#REF!-#REF!-#REF!-#REF!-#REF!-#REF!-#REF!-#REF!-#REF!-#REF!-#REF!-#REF!-#REF!</f>
        <v>#REF!</v>
      </c>
    </row>
    <row r="214" s="158" customFormat="1" ht="22.5" customHeight="1">
      <c r="A214" s="185" t="e">
        <f>#REF!-#REF!-#REF!-#REF!-#REF!-#REF!-#REF!-#REF!-#REF!-#REF!-#REF!-#REF!-#REF!</f>
        <v>#REF!</v>
      </c>
    </row>
    <row r="215" s="158" customFormat="1" ht="22.5" customHeight="1">
      <c r="A215" s="185" t="e">
        <f>#REF!-#REF!-#REF!-#REF!-#REF!-#REF!-#REF!-#REF!-#REF!-#REF!-#REF!-#REF!-#REF!</f>
        <v>#REF!</v>
      </c>
    </row>
    <row r="216" s="158" customFormat="1" ht="22.5" customHeight="1">
      <c r="A216" s="185" t="e">
        <f>#REF!-#REF!-#REF!-#REF!-#REF!-#REF!-#REF!-#REF!-#REF!-#REF!-#REF!-#REF!-#REF!</f>
        <v>#REF!</v>
      </c>
    </row>
    <row r="217" s="158" customFormat="1" ht="22.5" customHeight="1">
      <c r="A217" s="185" t="e">
        <f>#REF!-#REF!-#REF!-#REF!-#REF!-#REF!-#REF!-#REF!-#REF!-#REF!-#REF!-#REF!-#REF!</f>
        <v>#REF!</v>
      </c>
    </row>
    <row r="218" s="158" customFormat="1" ht="22.5" customHeight="1">
      <c r="A218" s="185" t="e">
        <f>#REF!-#REF!-#REF!-#REF!-#REF!-#REF!-#REF!-#REF!-#REF!-#REF!-#REF!-#REF!-#REF!</f>
        <v>#REF!</v>
      </c>
    </row>
    <row r="219" s="158" customFormat="1" ht="22.5" customHeight="1">
      <c r="A219" s="185" t="e">
        <f>#REF!-#REF!-#REF!-#REF!-#REF!-#REF!-#REF!-#REF!-#REF!-#REF!-#REF!-#REF!-#REF!</f>
        <v>#REF!</v>
      </c>
    </row>
    <row r="220" s="158" customFormat="1" ht="22.5" customHeight="1">
      <c r="A220" s="185" t="e">
        <f>#REF!-#REF!-#REF!-#REF!-#REF!-#REF!-#REF!-#REF!-#REF!-#REF!-#REF!-#REF!-#REF!</f>
        <v>#REF!</v>
      </c>
    </row>
    <row r="221" s="158" customFormat="1" ht="22.5" customHeight="1">
      <c r="A221" s="185" t="e">
        <f>#REF!-#REF!-#REF!-#REF!-#REF!-#REF!-#REF!-#REF!-#REF!-#REF!-#REF!-#REF!-#REF!</f>
        <v>#REF!</v>
      </c>
    </row>
    <row r="222" s="158" customFormat="1" ht="22.5" customHeight="1">
      <c r="A222" s="185" t="e">
        <f>#REF!-#REF!-#REF!-#REF!-#REF!-#REF!-#REF!-#REF!-#REF!-#REF!-#REF!-#REF!-#REF!</f>
        <v>#REF!</v>
      </c>
    </row>
    <row r="223" s="158" customFormat="1" ht="22.5" customHeight="1">
      <c r="A223" s="185" t="e">
        <f>#REF!-#REF!-#REF!-#REF!-#REF!-#REF!-#REF!-#REF!-#REF!-#REF!-#REF!-#REF!-#REF!</f>
        <v>#REF!</v>
      </c>
    </row>
    <row r="224" s="158" customFormat="1" ht="22.5" customHeight="1">
      <c r="A224" s="185" t="e">
        <f>#REF!-#REF!-#REF!-#REF!-#REF!-#REF!-#REF!-#REF!-#REF!-#REF!-#REF!-#REF!-#REF!</f>
        <v>#REF!</v>
      </c>
    </row>
    <row r="225" s="158" customFormat="1" ht="22.5" customHeight="1">
      <c r="A225" s="185" t="e">
        <f>#REF!-#REF!-#REF!-#REF!-#REF!-#REF!-#REF!-#REF!-#REF!-#REF!-#REF!-#REF!-#REF!</f>
        <v>#REF!</v>
      </c>
    </row>
    <row r="226" s="158" customFormat="1" ht="21.75" customHeight="1">
      <c r="A226" s="185" t="e">
        <f>#REF!-#REF!-#REF!-#REF!-#REF!-#REF!-#REF!-#REF!-#REF!-#REF!-#REF!-#REF!-#REF!</f>
        <v>#REF!</v>
      </c>
    </row>
    <row r="227" s="158" customFormat="1" ht="0.75" customHeight="1" hidden="1">
      <c r="A227" s="185" t="e">
        <f>#REF!-#REF!-#REF!-#REF!-#REF!-#REF!-#REF!-#REF!-#REF!-#REF!-#REF!-#REF!-#REF!</f>
        <v>#REF!</v>
      </c>
    </row>
    <row r="228" s="158" customFormat="1" ht="22.5" customHeight="1" hidden="1">
      <c r="A228" s="185" t="e">
        <f>#REF!-#REF!-#REF!-#REF!-#REF!-#REF!-#REF!-#REF!-#REF!-#REF!-#REF!-#REF!-#REF!</f>
        <v>#REF!</v>
      </c>
    </row>
    <row r="229" s="158" customFormat="1" ht="22.5" customHeight="1">
      <c r="A229" s="185" t="e">
        <f>#REF!-#REF!-#REF!-#REF!-#REF!-#REF!-#REF!-#REF!-#REF!-#REF!-#REF!-#REF!-#REF!</f>
        <v>#REF!</v>
      </c>
    </row>
    <row r="230" s="158" customFormat="1" ht="22.5" customHeight="1">
      <c r="A230" s="185" t="e">
        <f>#REF!-#REF!-#REF!-#REF!-#REF!-#REF!-#REF!-#REF!-#REF!-#REF!-#REF!-#REF!-#REF!</f>
        <v>#REF!</v>
      </c>
    </row>
    <row r="231" s="158" customFormat="1" ht="22.5" customHeight="1">
      <c r="A231" s="185" t="e">
        <f>#REF!-#REF!-#REF!-#REF!-#REF!-#REF!-#REF!-#REF!-#REF!-#REF!-#REF!-#REF!-#REF!</f>
        <v>#REF!</v>
      </c>
    </row>
    <row r="232" s="158" customFormat="1" ht="22.5" customHeight="1">
      <c r="A232" s="185" t="e">
        <f>#REF!-#REF!-#REF!-#REF!-#REF!-#REF!-#REF!-#REF!-#REF!-#REF!-#REF!-#REF!-#REF!</f>
        <v>#REF!</v>
      </c>
    </row>
    <row r="233" s="158" customFormat="1" ht="22.5" customHeight="1">
      <c r="A233" s="185" t="e">
        <f>#REF!-#REF!-#REF!-#REF!-#REF!-#REF!-#REF!-#REF!-#REF!-#REF!-#REF!-#REF!-#REF!</f>
        <v>#REF!</v>
      </c>
    </row>
    <row r="234" s="158" customFormat="1" ht="21" customHeight="1">
      <c r="A234" s="185" t="e">
        <f>#REF!-#REF!-#REF!-#REF!-#REF!-#REF!-#REF!-#REF!-#REF!-#REF!-#REF!-#REF!-#REF!</f>
        <v>#REF!</v>
      </c>
    </row>
    <row r="235" s="158" customFormat="1" ht="22.5" customHeight="1" hidden="1">
      <c r="A235" s="185" t="e">
        <f>#REF!-#REF!-#REF!-#REF!-#REF!-#REF!-#REF!-#REF!-#REF!-#REF!-#REF!-#REF!-#REF!</f>
        <v>#REF!</v>
      </c>
    </row>
    <row r="236" s="158" customFormat="1" ht="0.75" customHeight="1">
      <c r="A236" s="185" t="e">
        <f>#REF!-#REF!-#REF!-#REF!-#REF!-#REF!-#REF!-#REF!-#REF!-#REF!-#REF!-#REF!-#REF!</f>
        <v>#REF!</v>
      </c>
    </row>
    <row r="237" s="158" customFormat="1" ht="22.5" customHeight="1">
      <c r="A237" s="185" t="e">
        <f>#REF!-#REF!-#REF!-#REF!-#REF!-#REF!-#REF!-#REF!-#REF!-#REF!-#REF!-#REF!-#REF!</f>
        <v>#REF!</v>
      </c>
    </row>
    <row r="238" s="158" customFormat="1" ht="22.5" customHeight="1">
      <c r="A238" s="185" t="e">
        <f>#REF!-#REF!-#REF!-#REF!-#REF!-#REF!-#REF!-#REF!-#REF!-#REF!-#REF!-#REF!-#REF!</f>
        <v>#REF!</v>
      </c>
    </row>
    <row r="239" s="158" customFormat="1" ht="21.75" customHeight="1">
      <c r="A239" s="185" t="e">
        <f>#REF!-#REF!-#REF!-#REF!-#REF!-#REF!-#REF!-#REF!-#REF!-#REF!-#REF!-#REF!-#REF!</f>
        <v>#REF!</v>
      </c>
    </row>
    <row r="240" s="158" customFormat="1" ht="0.75" customHeight="1" hidden="1">
      <c r="A240" s="185" t="e">
        <f>#REF!-#REF!-#REF!-#REF!-#REF!-#REF!-#REF!-#REF!-#REF!-#REF!-#REF!-#REF!-#REF!</f>
        <v>#REF!</v>
      </c>
    </row>
    <row r="241" s="158" customFormat="1" ht="22.5" customHeight="1" hidden="1">
      <c r="A241" s="185" t="e">
        <f>#REF!-#REF!-#REF!-#REF!-#REF!-#REF!-#REF!-#REF!-#REF!-#REF!-#REF!-#REF!-#REF!</f>
        <v>#REF!</v>
      </c>
    </row>
    <row r="242" s="158" customFormat="1" ht="22.5" customHeight="1" hidden="1">
      <c r="A242" s="185" t="e">
        <f>#REF!-#REF!-#REF!-#REF!-#REF!-#REF!-#REF!-#REF!-#REF!-#REF!-#REF!-#REF!-#REF!</f>
        <v>#REF!</v>
      </c>
    </row>
    <row r="243" s="158" customFormat="1" ht="22.5" customHeight="1">
      <c r="A243" s="185" t="e">
        <f>#REF!-#REF!-#REF!-#REF!-#REF!-#REF!-#REF!-#REF!-#REF!-#REF!-#REF!-#REF!-#REF!</f>
        <v>#REF!</v>
      </c>
    </row>
    <row r="244" s="158" customFormat="1" ht="20.25" customHeight="1">
      <c r="A244" s="185" t="e">
        <f>#REF!-#REF!-#REF!-#REF!-#REF!-#REF!-#REF!-#REF!-#REF!-#REF!-#REF!-#REF!-#REF!</f>
        <v>#REF!</v>
      </c>
    </row>
    <row r="245" s="158" customFormat="1" ht="22.5" customHeight="1" hidden="1">
      <c r="A245" s="185" t="e">
        <f>#REF!-#REF!-#REF!-#REF!-#REF!-#REF!-#REF!-#REF!-#REF!-#REF!-#REF!-#REF!-#REF!</f>
        <v>#REF!</v>
      </c>
    </row>
    <row r="246" s="158" customFormat="1" ht="22.5" customHeight="1" hidden="1">
      <c r="A246" s="185" t="e">
        <f>#REF!-#REF!-#REF!-#REF!-#REF!-#REF!-#REF!-#REF!-#REF!-#REF!-#REF!-#REF!-#REF!</f>
        <v>#REF!</v>
      </c>
    </row>
    <row r="247" s="158" customFormat="1" ht="22.5" customHeight="1" hidden="1">
      <c r="A247" s="185" t="e">
        <f>#REF!-#REF!-#REF!-#REF!-#REF!-#REF!-#REF!-#REF!-#REF!-#REF!-#REF!-#REF!-#REF!</f>
        <v>#REF!</v>
      </c>
    </row>
    <row r="248" s="158" customFormat="1" ht="22.5" customHeight="1" hidden="1">
      <c r="A248" s="185" t="e">
        <f>#REF!-#REF!-#REF!-#REF!-#REF!-#REF!-#REF!-#REF!-#REF!-#REF!-#REF!-#REF!-#REF!</f>
        <v>#REF!</v>
      </c>
    </row>
    <row r="249" s="158" customFormat="1" ht="22.5" customHeight="1">
      <c r="A249" s="185" t="e">
        <f>#REF!-#REF!-#REF!-#REF!-#REF!-#REF!-#REF!-#REF!-#REF!-#REF!-#REF!-#REF!-#REF!</f>
        <v>#REF!</v>
      </c>
    </row>
    <row r="250" s="158" customFormat="1" ht="22.5" customHeight="1">
      <c r="A250" s="185" t="e">
        <f>#REF!-#REF!-#REF!-#REF!-#REF!-#REF!-#REF!-#REF!-#REF!-#REF!-#REF!-#REF!-#REF!</f>
        <v>#REF!</v>
      </c>
    </row>
    <row r="251" s="158" customFormat="1" ht="22.5" customHeight="1">
      <c r="A251" s="185" t="e">
        <f>#REF!-#REF!-#REF!-#REF!-#REF!-#REF!-#REF!-#REF!-#REF!-#REF!-#REF!-#REF!-#REF!</f>
        <v>#REF!</v>
      </c>
    </row>
    <row r="252" s="158" customFormat="1" ht="22.5" customHeight="1">
      <c r="A252" s="185" t="e">
        <f>#REF!-#REF!-#REF!-#REF!-#REF!-#REF!-#REF!-#REF!-#REF!-#REF!-#REF!-#REF!-#REF!</f>
        <v>#REF!</v>
      </c>
    </row>
    <row r="253" s="158" customFormat="1" ht="22.5" customHeight="1">
      <c r="A253" s="185" t="e">
        <f>#REF!-#REF!-#REF!-#REF!-#REF!-#REF!-#REF!-#REF!-#REF!-#REF!-#REF!-#REF!-#REF!</f>
        <v>#REF!</v>
      </c>
    </row>
    <row r="254" s="158" customFormat="1" ht="22.5" customHeight="1">
      <c r="A254" s="185" t="e">
        <f>#REF!-#REF!-#REF!-#REF!-#REF!-#REF!-#REF!-#REF!-#REF!-#REF!-#REF!-#REF!-#REF!</f>
        <v>#REF!</v>
      </c>
    </row>
    <row r="255" s="158" customFormat="1" ht="18.75" customHeight="1">
      <c r="A255" s="185" t="e">
        <f>#REF!-#REF!-#REF!-#REF!-#REF!-#REF!-#REF!-#REF!-#REF!-#REF!-#REF!-#REF!-#REF!</f>
        <v>#REF!</v>
      </c>
    </row>
    <row r="256" s="158" customFormat="1" ht="22.5" customHeight="1" hidden="1">
      <c r="A256" s="185" t="e">
        <f>#REF!-#REF!-#REF!-#REF!-#REF!-#REF!-#REF!-#REF!-#REF!-#REF!-#REF!-#REF!-#REF!</f>
        <v>#REF!</v>
      </c>
    </row>
    <row r="257" s="158" customFormat="1" ht="0.75" customHeight="1" hidden="1">
      <c r="A257" s="185" t="e">
        <f>#REF!-#REF!-#REF!-#REF!-#REF!-#REF!-#REF!-#REF!-#REF!-#REF!-#REF!-#REF!-#REF!</f>
        <v>#REF!</v>
      </c>
    </row>
    <row r="258" s="158" customFormat="1" ht="22.5" customHeight="1" hidden="1">
      <c r="A258" s="185" t="e">
        <f>#REF!-#REF!-#REF!-#REF!-#REF!-#REF!-#REF!-#REF!-#REF!-#REF!-#REF!-#REF!-#REF!</f>
        <v>#REF!</v>
      </c>
    </row>
    <row r="259" s="158" customFormat="1" ht="22.5" customHeight="1" hidden="1">
      <c r="A259" s="185" t="e">
        <f>#REF!-#REF!-#REF!-#REF!-#REF!-#REF!-#REF!-#REF!-#REF!-#REF!-#REF!-#REF!-#REF!</f>
        <v>#REF!</v>
      </c>
    </row>
    <row r="260" s="158" customFormat="1" ht="18" customHeight="1" hidden="1">
      <c r="A260" s="185" t="e">
        <f>#REF!-#REF!-#REF!-#REF!-#REF!-#REF!-#REF!-#REF!-#REF!-#REF!-#REF!-#REF!-#REF!</f>
        <v>#REF!</v>
      </c>
    </row>
    <row r="261" s="158" customFormat="1" ht="22.5" customHeight="1" hidden="1">
      <c r="A261" s="185" t="e">
        <f>#REF!-#REF!-#REF!-#REF!-#REF!-#REF!-#REF!-#REF!-#REF!-#REF!-#REF!-#REF!-#REF!</f>
        <v>#REF!</v>
      </c>
    </row>
    <row r="262" s="158" customFormat="1" ht="0.75" customHeight="1">
      <c r="A262" s="185" t="e">
        <f>#REF!-#REF!-#REF!-#REF!-#REF!-#REF!-#REF!-#REF!-#REF!-#REF!-#REF!-#REF!-#REF!</f>
        <v>#REF!</v>
      </c>
    </row>
    <row r="263" s="158" customFormat="1" ht="22.5" customHeight="1">
      <c r="A263" s="185" t="e">
        <f>#REF!-#REF!-#REF!-#REF!-#REF!-#REF!-#REF!-#REF!-#REF!-#REF!-#REF!-#REF!-#REF!</f>
        <v>#REF!</v>
      </c>
    </row>
    <row r="264" s="158" customFormat="1" ht="21" customHeight="1">
      <c r="A264" s="185" t="e">
        <f>#REF!-#REF!-#REF!-#REF!-#REF!-#REF!-#REF!-#REF!-#REF!-#REF!-#REF!-#REF!-#REF!</f>
        <v>#REF!</v>
      </c>
    </row>
    <row r="265" s="158" customFormat="1" ht="22.5" customHeight="1" hidden="1">
      <c r="A265" s="185" t="e">
        <f>#REF!-#REF!-#REF!-#REF!-#REF!-#REF!-#REF!-#REF!-#REF!-#REF!-#REF!-#REF!-#REF!</f>
        <v>#REF!</v>
      </c>
    </row>
    <row r="266" s="158" customFormat="1" ht="22.5" customHeight="1" hidden="1">
      <c r="A266" s="185" t="e">
        <f>#REF!-#REF!-#REF!-#REF!-#REF!-#REF!-#REF!-#REF!-#REF!-#REF!-#REF!-#REF!-#REF!</f>
        <v>#REF!</v>
      </c>
    </row>
    <row r="267" s="158" customFormat="1" ht="22.5" customHeight="1">
      <c r="A267" s="185" t="e">
        <f>#REF!-#REF!-#REF!-#REF!-#REF!-#REF!-#REF!-#REF!-#REF!-#REF!-#REF!-#REF!-#REF!</f>
        <v>#REF!</v>
      </c>
    </row>
    <row r="268" ht="22.5" customHeight="1">
      <c r="A268" s="133" t="e">
        <f>#REF!-#REF!-#REF!-#REF!-#REF!-#REF!-#REF!-#REF!-#REF!-#REF!-#REF!-#REF!-#REF!</f>
        <v>#REF!</v>
      </c>
    </row>
    <row r="269" ht="22.5" customHeight="1">
      <c r="A269" s="133" t="e">
        <f>#REF!-#REF!-#REF!-#REF!-#REF!-#REF!-#REF!-#REF!-#REF!-#REF!-#REF!-#REF!-#REF!</f>
        <v>#REF!</v>
      </c>
    </row>
    <row r="270" ht="22.5" customHeight="1">
      <c r="A270" s="133" t="e">
        <f>#REF!-#REF!-#REF!-#REF!-#REF!-#REF!-#REF!-#REF!-#REF!-#REF!-#REF!-#REF!-#REF!</f>
        <v>#REF!</v>
      </c>
    </row>
    <row r="271" ht="22.5" customHeight="1">
      <c r="A271" s="133" t="e">
        <f>#REF!-#REF!-#REF!-#REF!-#REF!-#REF!-#REF!-#REF!-#REF!-#REF!-#REF!-#REF!-#REF!</f>
        <v>#REF!</v>
      </c>
    </row>
    <row r="272" ht="22.5" customHeight="1">
      <c r="A272" s="133" t="e">
        <f>#REF!-#REF!-#REF!-#REF!-#REF!-#REF!-#REF!-#REF!-#REF!-#REF!-#REF!-#REF!-#REF!</f>
        <v>#REF!</v>
      </c>
    </row>
    <row r="273" ht="22.5" customHeight="1">
      <c r="A273" s="133" t="e">
        <f>#REF!-#REF!-#REF!-#REF!-#REF!-#REF!-#REF!-#REF!-#REF!-#REF!-#REF!-#REF!-#REF!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1"/>
  <sheetViews>
    <sheetView showGridLines="0" view="pageBreakPreview" zoomScale="60" workbookViewId="0" topLeftCell="A1">
      <selection activeCell="A1" sqref="A1:AA58"/>
    </sheetView>
  </sheetViews>
  <sheetFormatPr defaultColWidth="9.140625" defaultRowHeight="12.75" customHeight="1" outlineLevelRow="1"/>
  <cols>
    <col min="1" max="1" width="50.421875" style="0" customWidth="1"/>
    <col min="2" max="2" width="4.57421875" style="0" hidden="1" customWidth="1"/>
    <col min="3" max="3" width="6.00390625" style="0" customWidth="1"/>
    <col min="4" max="4" width="6.28125" style="0" customWidth="1"/>
    <col min="5" max="5" width="8.28125" style="0" customWidth="1"/>
    <col min="6" max="6" width="8.421875" style="0" customWidth="1"/>
    <col min="7" max="7" width="0.5625" style="0" hidden="1" customWidth="1"/>
    <col min="8" max="8" width="6.7109375" style="0" customWidth="1"/>
    <col min="9" max="9" width="12.421875" style="0" customWidth="1"/>
    <col min="10" max="10" width="9.8515625" style="0" customWidth="1"/>
    <col min="11" max="11" width="9.28125" style="0" customWidth="1"/>
    <col min="12" max="12" width="9.140625" style="0" customWidth="1"/>
    <col min="13" max="14" width="10.28125" style="0" customWidth="1"/>
    <col min="15" max="15" width="10.421875" style="0" customWidth="1"/>
    <col min="16" max="21" width="9.140625" style="0" customWidth="1"/>
    <col min="22" max="22" width="11.57421875" style="0" customWidth="1"/>
    <col min="23" max="23" width="10.140625" style="0" bestFit="1" customWidth="1"/>
  </cols>
  <sheetData>
    <row r="25" ht="51.75" customHeight="1" outlineLevel="1"/>
    <row r="26" ht="12.75" outlineLevel="1"/>
    <row r="27" ht="12.75" hidden="1" outlineLevel="1"/>
    <row r="28" ht="38.25" customHeight="1" hidden="1" outlineLevel="1"/>
    <row r="29" ht="30.75" customHeight="1" hidden="1" outlineLevel="1"/>
    <row r="30" ht="12.75" outlineLevel="1"/>
    <row r="31" ht="12.75" outlineLevel="1"/>
  </sheetData>
  <sheetProtection/>
  <printOptions/>
  <pageMargins left="0" right="0" top="0" bottom="0" header="0" footer="0"/>
  <pageSetup fitToHeight="1" fitToWidth="1" horizontalDpi="600" verticalDpi="600" orientation="landscape" paperSize="9" scale="6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1"/>
  <sheetViews>
    <sheetView showGridLines="0" view="pageBreakPreview" zoomScale="60" workbookViewId="0" topLeftCell="A1">
      <selection activeCell="A1" sqref="A1:W63"/>
    </sheetView>
  </sheetViews>
  <sheetFormatPr defaultColWidth="9.140625" defaultRowHeight="12.75" customHeight="1" outlineLevelRow="1"/>
  <cols>
    <col min="1" max="1" width="50.421875" style="0" customWidth="1"/>
    <col min="2" max="2" width="4.57421875" style="0" hidden="1" customWidth="1"/>
    <col min="3" max="3" width="6.00390625" style="0" customWidth="1"/>
    <col min="4" max="4" width="6.28125" style="0" customWidth="1"/>
    <col min="5" max="5" width="8.28125" style="0" customWidth="1"/>
    <col min="6" max="6" width="8.421875" style="0" customWidth="1"/>
    <col min="7" max="7" width="0.5625" style="0" hidden="1" customWidth="1"/>
    <col min="8" max="8" width="7.57421875" style="0" customWidth="1"/>
    <col min="9" max="9" width="12.421875" style="0" customWidth="1"/>
    <col min="10" max="10" width="9.8515625" style="0" customWidth="1"/>
    <col min="11" max="11" width="9.28125" style="0" customWidth="1"/>
    <col min="12" max="12" width="9.140625" style="0" customWidth="1"/>
    <col min="13" max="14" width="10.28125" style="0" customWidth="1"/>
    <col min="15" max="15" width="10.140625" style="0" customWidth="1"/>
    <col min="16" max="21" width="9.140625" style="0" customWidth="1"/>
    <col min="22" max="22" width="11.57421875" style="0" customWidth="1"/>
    <col min="23" max="23" width="10.140625" style="0" bestFit="1" customWidth="1"/>
  </cols>
  <sheetData>
    <row r="25" ht="51.75" customHeight="1" outlineLevel="1"/>
    <row r="26" ht="12.75" outlineLevel="1"/>
    <row r="27" ht="12.75" outlineLevel="1"/>
    <row r="28" ht="12.75" outlineLevel="1"/>
  </sheetData>
  <sheetProtection/>
  <printOptions/>
  <pageMargins left="0" right="0" top="0" bottom="0" header="0" footer="0"/>
  <pageSetup fitToHeight="1" fitToWidth="1" horizontalDpi="600" verticalDpi="600" orientation="landscape" paperSize="9" scale="69" r:id="rId1"/>
  <headerFooter alignWithMargins="0">
    <oddHeader>&amp;CСтраница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1"/>
  <sheetViews>
    <sheetView showGridLines="0" view="pageBreakPreview" zoomScale="60" workbookViewId="0" topLeftCell="A1">
      <selection activeCell="A1" sqref="A1:V54"/>
    </sheetView>
  </sheetViews>
  <sheetFormatPr defaultColWidth="9.140625" defaultRowHeight="12.75" customHeight="1" outlineLevelRow="1"/>
  <cols>
    <col min="1" max="1" width="50.421875" style="0" customWidth="1"/>
    <col min="2" max="2" width="4.57421875" style="0" hidden="1" customWidth="1"/>
    <col min="3" max="3" width="6.00390625" style="0" customWidth="1"/>
    <col min="4" max="4" width="6.28125" style="0" customWidth="1"/>
    <col min="5" max="5" width="8.28125" style="0" customWidth="1"/>
    <col min="6" max="6" width="8.421875" style="0" customWidth="1"/>
    <col min="7" max="7" width="0.5625" style="0" hidden="1" customWidth="1"/>
    <col min="8" max="8" width="12.421875" style="0" customWidth="1"/>
    <col min="9" max="9" width="9.8515625" style="0" customWidth="1"/>
    <col min="10" max="10" width="9.28125" style="0" customWidth="1"/>
    <col min="11" max="11" width="9.140625" style="0" customWidth="1"/>
    <col min="12" max="13" width="10.28125" style="0" customWidth="1"/>
    <col min="14" max="14" width="10.140625" style="0" customWidth="1"/>
    <col min="15" max="20" width="9.140625" style="0" customWidth="1"/>
    <col min="21" max="21" width="11.57421875" style="0" customWidth="1"/>
    <col min="22" max="22" width="10.140625" style="0" bestFit="1" customWidth="1"/>
  </cols>
  <sheetData>
    <row r="25" ht="51.75" customHeight="1" outlineLevel="1"/>
    <row r="26" ht="12.75" outlineLevel="1"/>
    <row r="27" ht="12.75" outlineLevel="1"/>
    <row r="28" ht="27" customHeight="1" outlineLevel="1"/>
    <row r="29" ht="30.75" customHeight="1" outlineLevel="1"/>
  </sheetData>
  <sheetProtection/>
  <printOptions/>
  <pageMargins left="0" right="0" top="0" bottom="0" header="0" footer="0"/>
  <pageSetup fitToHeight="1" fitToWidth="1" horizontalDpi="600" verticalDpi="600" orientation="landscape" paperSize="9" scale="71" r:id="rId1"/>
  <headerFooter alignWithMargins="0">
    <oddHeader>&amp;CСтраница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1"/>
  <sheetViews>
    <sheetView showGridLines="0" workbookViewId="0" topLeftCell="A1">
      <selection activeCell="A1" sqref="A1:W50"/>
    </sheetView>
  </sheetViews>
  <sheetFormatPr defaultColWidth="9.140625" defaultRowHeight="12.75" customHeight="1" outlineLevelRow="1"/>
  <cols>
    <col min="1" max="1" width="50.421875" style="0" customWidth="1"/>
    <col min="2" max="2" width="4.57421875" style="0" hidden="1" customWidth="1"/>
    <col min="3" max="3" width="6.00390625" style="0" customWidth="1"/>
    <col min="4" max="4" width="6.28125" style="0" customWidth="1"/>
    <col min="5" max="5" width="8.28125" style="0" customWidth="1"/>
    <col min="6" max="6" width="8.421875" style="0" customWidth="1"/>
    <col min="7" max="7" width="0.5625" style="0" hidden="1" customWidth="1"/>
    <col min="8" max="8" width="12.421875" style="0" customWidth="1"/>
    <col min="9" max="9" width="9.8515625" style="0" customWidth="1"/>
    <col min="10" max="10" width="9.28125" style="0" customWidth="1"/>
    <col min="11" max="11" width="9.140625" style="0" customWidth="1"/>
    <col min="12" max="13" width="10.28125" style="0" customWidth="1"/>
    <col min="14" max="14" width="10.140625" style="0" customWidth="1"/>
    <col min="15" max="20" width="9.140625" style="0" customWidth="1"/>
    <col min="21" max="21" width="11.57421875" style="0" customWidth="1"/>
    <col min="22" max="22" width="10.140625" style="0" bestFit="1" customWidth="1"/>
  </cols>
  <sheetData>
    <row r="25" ht="51.75" customHeight="1" outlineLevel="1"/>
    <row r="26" ht="12.75" outlineLevel="1"/>
    <row r="27" ht="12.75" outlineLevel="1"/>
    <row r="28" ht="27" customHeight="1" outlineLevel="1"/>
    <row r="29" ht="30.75" customHeight="1" outlineLevel="1"/>
  </sheetData>
  <sheetProtection/>
  <printOptions/>
  <pageMargins left="0" right="0" top="0" bottom="0" header="0" footer="0"/>
  <pageSetup fitToHeight="1" fitToWidth="1" horizontalDpi="600" verticalDpi="600" orientation="landscape" paperSize="9" scale="97" r:id="rId1"/>
  <headerFooter alignWithMargins="0">
    <oddHeader>&amp;CСтраница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79:A79"/>
  <sheetViews>
    <sheetView showGridLines="0" view="pageBreakPreview" zoomScaleNormal="124" zoomScaleSheetLayoutView="100" workbookViewId="0" topLeftCell="A1">
      <pane ySplit="1" topLeftCell="A183" activePane="bottomLeft" state="frozen"/>
      <selection pane="topLeft" activeCell="A1" sqref="A1"/>
      <selection pane="bottomLeft" activeCell="A1" sqref="A1:U211"/>
    </sheetView>
  </sheetViews>
  <sheetFormatPr defaultColWidth="9.140625" defaultRowHeight="12.75" customHeight="1" outlineLevelRow="3"/>
  <cols>
    <col min="1" max="1" width="41.57421875" style="0" customWidth="1"/>
    <col min="2" max="2" width="4.57421875" style="0" hidden="1" customWidth="1"/>
    <col min="3" max="3" width="6.00390625" style="0" customWidth="1"/>
    <col min="4" max="4" width="6.28125" style="0" customWidth="1"/>
    <col min="5" max="5" width="8.28125" style="0" customWidth="1"/>
    <col min="6" max="6" width="21.7109375" style="0" customWidth="1"/>
    <col min="7" max="7" width="3.57421875" style="0" hidden="1" customWidth="1"/>
    <col min="8" max="8" width="13.421875" style="0" customWidth="1"/>
    <col min="9" max="9" width="9.8515625" style="0" customWidth="1"/>
    <col min="10" max="10" width="9.28125" style="0" customWidth="1"/>
    <col min="11" max="11" width="10.00390625" style="0" customWidth="1"/>
    <col min="12" max="13" width="10.28125" style="0" customWidth="1"/>
    <col min="14" max="14" width="10.140625" style="0" customWidth="1"/>
    <col min="15" max="20" width="9.140625" style="0" customWidth="1"/>
    <col min="21" max="21" width="13.140625" style="0" customWidth="1"/>
    <col min="22" max="22" width="10.140625" style="0" bestFit="1" customWidth="1"/>
  </cols>
  <sheetData>
    <row r="4" ht="23.25" customHeight="1"/>
    <row r="25" s="136" customFormat="1" ht="51.75" customHeight="1" outlineLevel="1"/>
    <row r="26" s="136" customFormat="1" ht="12.75" outlineLevel="1"/>
    <row r="27" s="136" customFormat="1" ht="12.75" outlineLevel="1"/>
    <row r="28" s="136" customFormat="1" ht="12.75" outlineLevel="1"/>
    <row r="29" s="136" customFormat="1" ht="12.75" outlineLevel="1"/>
    <row r="30" s="136" customFormat="1" ht="12.75" outlineLevel="1"/>
    <row r="31" s="136" customFormat="1" ht="12.75" outlineLevel="1"/>
    <row r="32" s="136" customFormat="1" ht="12.75" outlineLevel="1"/>
    <row r="33" s="136" customFormat="1" ht="12.75" outlineLevel="1"/>
    <row r="34" s="172" customFormat="1" ht="16.5" customHeight="1" outlineLevel="1"/>
    <row r="35" s="136" customFormat="1" ht="12.75" outlineLevel="1"/>
    <row r="36" s="136" customFormat="1" ht="51" customHeight="1" outlineLevel="1"/>
    <row r="37" s="136" customFormat="1" ht="12.75" outlineLevel="2"/>
    <row r="38" s="136" customFormat="1" ht="12.75" outlineLevel="3"/>
    <row r="39" s="136" customFormat="1" ht="12.75" outlineLevel="3"/>
    <row r="40" s="136" customFormat="1" ht="12.75" outlineLevel="2"/>
    <row r="41" s="136" customFormat="1" ht="12.75" outlineLevel="3"/>
    <row r="42" s="136" customFormat="1" ht="12.75" outlineLevel="3"/>
    <row r="43" s="206" customFormat="1" ht="15.75" customHeight="1" outlineLevel="3"/>
    <row r="44" ht="18" customHeight="1" outlineLevel="3"/>
    <row r="45" ht="16.5" customHeight="1" outlineLevel="3"/>
    <row r="46" ht="16.5" customHeight="1" outlineLevel="3"/>
    <row r="47" ht="16.5" customHeight="1" outlineLevel="3"/>
    <row r="48" ht="16.5" customHeight="1" outlineLevel="3"/>
    <row r="49" ht="16.5" customHeight="1" outlineLevel="3"/>
    <row r="50" ht="16.5" customHeight="1" outlineLevel="3"/>
    <row r="51" s="158" customFormat="1" ht="16.5" customHeight="1" outlineLevel="3"/>
    <row r="52" ht="16.5" customHeight="1" outlineLevel="3"/>
    <row r="53" s="158" customFormat="1" ht="16.5" customHeight="1" outlineLevel="3"/>
    <row r="54" ht="16.5" customHeight="1" outlineLevel="3"/>
    <row r="55" ht="12.75" outlineLevel="3"/>
    <row r="56" ht="12.75" outlineLevel="1"/>
    <row r="57" ht="12.75" outlineLevel="2"/>
    <row r="58" ht="12.75" outlineLevel="3"/>
    <row r="59" ht="12.75" outlineLevel="3"/>
    <row r="60" ht="12.75" outlineLevel="3"/>
    <row r="61" ht="39" customHeight="1" hidden="1" outlineLevel="3"/>
    <row r="62" ht="12.75" hidden="1" outlineLevel="3"/>
    <row r="63" ht="12.75" hidden="1" outlineLevel="3"/>
    <row r="64" s="158" customFormat="1" ht="12.75" outlineLevel="3"/>
    <row r="65" ht="12.75" outlineLevel="3"/>
    <row r="66" ht="52.5" customHeight="1" outlineLevel="3"/>
    <row r="67" ht="12.75" outlineLevel="3"/>
    <row r="68" ht="12.75" outlineLevel="3"/>
    <row r="69" s="158" customFormat="1" ht="12.75" outlineLevel="3"/>
    <row r="70" s="158" customFormat="1" ht="9.75" customHeight="1" collapsed="1"/>
    <row r="71" ht="21.75" customHeight="1" hidden="1" outlineLevel="3"/>
    <row r="72" ht="0.75" customHeight="1" hidden="1" outlineLevel="3"/>
    <row r="73" s="152" customFormat="1" ht="21.75" customHeight="1" hidden="1" outlineLevel="3"/>
    <row r="74" ht="21.75" customHeight="1" hidden="1" outlineLevel="3"/>
    <row r="75" ht="12.75" collapsed="1"/>
    <row r="79" ht="12.75">
      <c r="A79" s="67"/>
    </row>
  </sheetData>
  <sheetProtection/>
  <printOptions/>
  <pageMargins left="0" right="0" top="0" bottom="0" header="0" footer="0"/>
  <pageSetup fitToHeight="0" fitToWidth="1" horizontalDpi="600" verticalDpi="600" orientation="landscape" paperSize="9" r:id="rId1"/>
  <headerFooter alignWithMargins="0">
    <oddHeader>&amp;CСтраница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30:C145"/>
  <sheetViews>
    <sheetView showGridLines="0" view="pageBreakPreview" zoomScale="118" zoomScaleNormal="112" zoomScaleSheetLayoutView="118" workbookViewId="0" topLeftCell="A1">
      <selection activeCell="A1" sqref="A1:R153"/>
    </sheetView>
  </sheetViews>
  <sheetFormatPr defaultColWidth="9.140625" defaultRowHeight="12.75" customHeight="1" outlineLevelRow="3"/>
  <cols>
    <col min="1" max="1" width="41.00390625" style="0" customWidth="1"/>
    <col min="2" max="2" width="6.00390625" style="0" customWidth="1"/>
    <col min="3" max="3" width="6.28125" style="0" customWidth="1"/>
    <col min="4" max="4" width="9.57421875" style="0" customWidth="1"/>
    <col min="5" max="5" width="8.28125" style="0" customWidth="1"/>
    <col min="6" max="6" width="12.421875" style="0" customWidth="1"/>
    <col min="7" max="7" width="9.8515625" style="0" customWidth="1"/>
    <col min="8" max="8" width="9.28125" style="0" customWidth="1"/>
    <col min="9" max="9" width="9.140625" style="0" customWidth="1"/>
    <col min="10" max="11" width="10.28125" style="0" customWidth="1"/>
    <col min="12" max="12" width="10.140625" style="0" customWidth="1"/>
    <col min="13" max="18" width="9.140625" style="0" customWidth="1"/>
    <col min="19" max="19" width="11.57421875" style="0" customWidth="1"/>
    <col min="20" max="20" width="11.7109375" style="0" bestFit="1" customWidth="1"/>
  </cols>
  <sheetData>
    <row r="4" ht="25.5" customHeight="1"/>
    <row r="5" ht="13.5" customHeight="1"/>
    <row r="25" s="136" customFormat="1" ht="51.75" customHeight="1" outlineLevel="1"/>
    <row r="26" s="136" customFormat="1" ht="12.75" outlineLevel="1"/>
    <row r="27" s="136" customFormat="1" ht="12.75" outlineLevel="1"/>
    <row r="28" s="136" customFormat="1" ht="12.75" outlineLevel="1"/>
    <row r="29" s="136" customFormat="1" ht="12.75" outlineLevel="1"/>
    <row r="30" s="136" customFormat="1" ht="12.75" outlineLevel="1">
      <c r="A30" s="137"/>
    </row>
    <row r="31" s="136" customFormat="1" ht="12.75" outlineLevel="1">
      <c r="A31" s="137"/>
    </row>
    <row r="32" s="136" customFormat="1" ht="12.75" outlineLevel="1"/>
    <row r="33" s="136" customFormat="1" ht="12.75" outlineLevel="1">
      <c r="A33" s="137"/>
    </row>
    <row r="34" s="172" customFormat="1" ht="16.5" customHeight="1" outlineLevel="1"/>
    <row r="35" s="136" customFormat="1" ht="12.75" outlineLevel="1">
      <c r="A35" s="137"/>
    </row>
    <row r="36" ht="51" customHeight="1" outlineLevel="1"/>
    <row r="37" s="136" customFormat="1" ht="12.75" outlineLevel="2"/>
    <row r="38" s="136" customFormat="1" ht="12.75" outlineLevel="3"/>
    <row r="39" s="136" customFormat="1" ht="15" customHeight="1" outlineLevel="3">
      <c r="A39" s="137"/>
    </row>
    <row r="40" s="136" customFormat="1" ht="15" customHeight="1" outlineLevel="2">
      <c r="A40" s="137"/>
    </row>
    <row r="41" s="136" customFormat="1" ht="15" customHeight="1" outlineLevel="3"/>
    <row r="42" s="136" customFormat="1" ht="12.75" outlineLevel="3">
      <c r="A42" s="137"/>
    </row>
    <row r="43" s="158" customFormat="1" ht="15.75" customHeight="1" outlineLevel="3"/>
    <row r="44" ht="18.75" customHeight="1" outlineLevel="3"/>
    <row r="45" ht="16.5" customHeight="1" outlineLevel="3"/>
    <row r="46" ht="16.5" customHeight="1" outlineLevel="3"/>
    <row r="47" ht="16.5" customHeight="1" outlineLevel="3"/>
    <row r="48" ht="16.5" customHeight="1" outlineLevel="3"/>
    <row r="49" ht="16.5" customHeight="1" outlineLevel="3"/>
    <row r="50" ht="16.5" customHeight="1" outlineLevel="3"/>
    <row r="51" s="158" customFormat="1" ht="16.5" customHeight="1" outlineLevel="3"/>
    <row r="52" ht="16.5" customHeight="1" outlineLevel="3"/>
    <row r="53" s="158" customFormat="1" ht="16.5" customHeight="1" outlineLevel="3"/>
    <row r="54" ht="16.5" customHeight="1" outlineLevel="3"/>
    <row r="55" ht="12.75" outlineLevel="3"/>
    <row r="56" ht="12.75" outlineLevel="1"/>
    <row r="57" ht="12.75" outlineLevel="2"/>
    <row r="58" ht="12.75" outlineLevel="3"/>
    <row r="59" ht="12.75" outlineLevel="3"/>
    <row r="60" ht="12.75" outlineLevel="3"/>
    <row r="61" ht="39" customHeight="1" hidden="1" outlineLevel="3"/>
    <row r="62" ht="12.75" hidden="1" outlineLevel="3"/>
    <row r="63" spans="1:3" s="161" customFormat="1" ht="12.75" outlineLevel="3">
      <c r="A63" s="158"/>
      <c r="B63" s="158"/>
      <c r="C63" s="158"/>
    </row>
    <row r="64" ht="12.75" outlineLevel="3"/>
    <row r="65" ht="12.75" hidden="1" outlineLevel="3"/>
    <row r="66" ht="52.5" customHeight="1" outlineLevel="3">
      <c r="A66" s="7"/>
    </row>
    <row r="67" ht="12.75" outlineLevel="3"/>
    <row r="68" ht="12.75" outlineLevel="3"/>
    <row r="69" ht="12.75" hidden="1" outlineLevel="3"/>
    <row r="71" ht="75" customHeight="1"/>
    <row r="72" ht="12.75" outlineLevel="2"/>
    <row r="73" s="136" customFormat="1" ht="12.75" outlineLevel="3"/>
    <row r="74" s="136" customFormat="1" ht="12.75" outlineLevel="3">
      <c r="A74" s="137"/>
    </row>
    <row r="75" s="136" customFormat="1" ht="12.75" outlineLevel="3">
      <c r="A75" s="137"/>
    </row>
    <row r="76" s="136" customFormat="1" ht="16.5" customHeight="1" outlineLevel="3">
      <c r="A76" s="139"/>
    </row>
    <row r="77" s="136" customFormat="1" ht="15" customHeight="1" outlineLevel="3">
      <c r="A77" s="137"/>
    </row>
    <row r="78" s="158" customFormat="1" ht="18" customHeight="1" outlineLevel="3">
      <c r="A78" s="162"/>
    </row>
    <row r="79" ht="18" customHeight="1" outlineLevel="3">
      <c r="A79" s="7"/>
    </row>
    <row r="80" ht="18" customHeight="1" outlineLevel="3">
      <c r="A80" s="7"/>
    </row>
    <row r="81" ht="18" customHeight="1" outlineLevel="3">
      <c r="A81" s="7"/>
    </row>
    <row r="82" ht="18" customHeight="1" outlineLevel="3">
      <c r="A82" s="7"/>
    </row>
    <row r="83" ht="18" customHeight="1" outlineLevel="3">
      <c r="A83" s="7"/>
    </row>
    <row r="84" ht="18" customHeight="1" outlineLevel="3">
      <c r="A84" s="7"/>
    </row>
    <row r="85" ht="18" customHeight="1" outlineLevel="3">
      <c r="A85" s="7"/>
    </row>
    <row r="86" ht="18" customHeight="1" outlineLevel="3">
      <c r="A86" s="7"/>
    </row>
    <row r="87" s="158" customFormat="1" ht="18" customHeight="1" outlineLevel="3">
      <c r="A87" s="162"/>
    </row>
    <row r="88" ht="18" customHeight="1" outlineLevel="3">
      <c r="A88" s="7"/>
    </row>
    <row r="89" ht="12.75" outlineLevel="2">
      <c r="A89" s="7"/>
    </row>
    <row r="90" ht="14.25" customHeight="1" outlineLevel="2">
      <c r="A90" s="7"/>
    </row>
    <row r="91" ht="13.5" customHeight="1" outlineLevel="2">
      <c r="A91" s="7"/>
    </row>
    <row r="92" ht="14.25" customHeight="1" outlineLevel="2">
      <c r="A92" s="7"/>
    </row>
    <row r="93" ht="14.25" customHeight="1" outlineLevel="2">
      <c r="A93" s="7"/>
    </row>
    <row r="94" ht="14.25" customHeight="1" outlineLevel="2">
      <c r="A94" s="7"/>
    </row>
    <row r="95" ht="30.75" customHeight="1" outlineLevel="2">
      <c r="A95" s="7"/>
    </row>
    <row r="96" ht="15.75" customHeight="1" outlineLevel="3">
      <c r="A96" s="7"/>
    </row>
    <row r="97" spans="1:3" s="161" customFormat="1" ht="30.75" customHeight="1" outlineLevel="3">
      <c r="A97" s="162"/>
      <c r="B97" s="158"/>
      <c r="C97" s="158"/>
    </row>
    <row r="98" ht="15.75" customHeight="1" outlineLevel="3">
      <c r="A98" s="7"/>
    </row>
    <row r="99" ht="27" customHeight="1" outlineLevel="2">
      <c r="A99" s="7"/>
    </row>
    <row r="100" ht="14.25" customHeight="1" outlineLevel="2">
      <c r="A100" s="7"/>
    </row>
    <row r="101" ht="14.25" customHeight="1" hidden="1" outlineLevel="2">
      <c r="A101" s="7"/>
    </row>
    <row r="102" ht="14.25" customHeight="1" hidden="1" outlineLevel="2">
      <c r="A102" s="7"/>
    </row>
    <row r="103" ht="14.25" customHeight="1" hidden="1" outlineLevel="2">
      <c r="A103" s="7"/>
    </row>
    <row r="104" ht="14.25" customHeight="1" hidden="1" outlineLevel="2">
      <c r="A104" s="7"/>
    </row>
    <row r="105" ht="14.25" customHeight="1" hidden="1" outlineLevel="2">
      <c r="A105" s="7"/>
    </row>
    <row r="106" ht="14.25" customHeight="1" hidden="1" outlineLevel="2">
      <c r="A106" s="7"/>
    </row>
    <row r="107" s="136" customFormat="1" ht="71.25" customHeight="1" outlineLevel="3">
      <c r="A107" s="139"/>
    </row>
    <row r="108" s="136" customFormat="1" ht="12.75" outlineLevel="3">
      <c r="A108" s="139"/>
    </row>
    <row r="109" s="136" customFormat="1" ht="12.75" outlineLevel="2">
      <c r="A109" s="137"/>
    </row>
    <row r="110" s="136" customFormat="1" ht="12.75" outlineLevel="3">
      <c r="A110" s="137"/>
    </row>
    <row r="111" s="136" customFormat="1" ht="12.75" outlineLevel="2">
      <c r="A111" s="139"/>
    </row>
    <row r="112" s="136" customFormat="1" ht="12.75" outlineLevel="3">
      <c r="A112" s="137"/>
    </row>
    <row r="113" s="136" customFormat="1" ht="15.75" customHeight="1" outlineLevel="3">
      <c r="A113" s="137"/>
    </row>
    <row r="114" s="136" customFormat="1" ht="12.75" outlineLevel="3">
      <c r="A114" s="137"/>
    </row>
    <row r="115" s="136" customFormat="1" ht="15" customHeight="1" outlineLevel="2">
      <c r="A115" s="139"/>
    </row>
    <row r="116" s="136" customFormat="1" ht="14.25" customHeight="1" outlineLevel="3">
      <c r="A116" s="139"/>
    </row>
    <row r="117" spans="1:2" ht="36" customHeight="1" hidden="1" outlineLevel="3">
      <c r="A117" s="7"/>
      <c r="B117" s="7" t="e">
        <f>401986.08-#REF!</f>
        <v>#REF!</v>
      </c>
    </row>
    <row r="118" ht="33" customHeight="1" hidden="1" outlineLevel="3">
      <c r="A118" s="7"/>
    </row>
    <row r="119" ht="45" customHeight="1" outlineLevel="3">
      <c r="A119" s="7"/>
    </row>
    <row r="120" ht="46.5" customHeight="1" outlineLevel="3">
      <c r="A120" s="7"/>
    </row>
    <row r="121" ht="33" customHeight="1" outlineLevel="3">
      <c r="A121" s="7"/>
    </row>
    <row r="122" ht="23.25" customHeight="1" outlineLevel="3">
      <c r="A122" s="7"/>
    </row>
    <row r="123" ht="22.5" customHeight="1" outlineLevel="3">
      <c r="A123" s="7"/>
    </row>
    <row r="124" ht="54" customHeight="1" outlineLevel="3">
      <c r="A124" s="7"/>
    </row>
    <row r="125" ht="61.5" customHeight="1" outlineLevel="3">
      <c r="A125" s="7"/>
    </row>
    <row r="126" s="136" customFormat="1" ht="33" customHeight="1" outlineLevel="3">
      <c r="A126" s="137"/>
    </row>
    <row r="127" s="136" customFormat="1" ht="33" customHeight="1" outlineLevel="3">
      <c r="A127" s="137"/>
    </row>
    <row r="128" s="136" customFormat="1" ht="33" customHeight="1" outlineLevel="3">
      <c r="A128" s="137"/>
    </row>
    <row r="129" s="136" customFormat="1" ht="33" customHeight="1" outlineLevel="3">
      <c r="A129" s="137"/>
    </row>
    <row r="130" ht="29.25" customHeight="1" outlineLevel="3">
      <c r="A130" s="7"/>
    </row>
    <row r="131" ht="29.25" customHeight="1" outlineLevel="3">
      <c r="A131" s="7"/>
    </row>
    <row r="132" ht="29.25" customHeight="1" outlineLevel="3">
      <c r="A132" s="7"/>
    </row>
    <row r="133" s="136" customFormat="1" ht="33" customHeight="1" outlineLevel="3">
      <c r="A133" s="137"/>
    </row>
    <row r="134" s="136" customFormat="1" ht="33" customHeight="1" outlineLevel="3">
      <c r="A134" s="137"/>
    </row>
    <row r="135" s="136" customFormat="1" ht="33" customHeight="1" outlineLevel="3">
      <c r="A135" s="137"/>
    </row>
    <row r="136" s="136" customFormat="1" ht="33" customHeight="1" outlineLevel="3">
      <c r="A136" s="137"/>
    </row>
    <row r="137" s="136" customFormat="1" ht="33" customHeight="1" outlineLevel="3">
      <c r="A137" s="137"/>
    </row>
    <row r="138" s="136" customFormat="1" ht="33" customHeight="1" outlineLevel="3">
      <c r="A138" s="137"/>
    </row>
    <row r="139" s="136" customFormat="1" ht="19.5" customHeight="1" outlineLevel="3">
      <c r="A139" s="137"/>
    </row>
    <row r="140" spans="1:2" s="136" customFormat="1" ht="19.5" customHeight="1" outlineLevel="3">
      <c r="A140" s="137"/>
      <c r="B140" s="138"/>
    </row>
    <row r="141" s="136" customFormat="1" ht="19.5" customHeight="1" outlineLevel="3">
      <c r="A141" s="137"/>
    </row>
    <row r="142" s="136" customFormat="1" ht="19.5" customHeight="1" outlineLevel="3">
      <c r="A142" s="137"/>
    </row>
    <row r="143" spans="1:2" ht="12.75" collapsed="1">
      <c r="A143" s="7"/>
      <c r="B143" s="7">
        <f>A66+A78</f>
        <v>0</v>
      </c>
    </row>
    <row r="144" ht="12.75">
      <c r="A144" s="7"/>
    </row>
    <row r="145" ht="12.75">
      <c r="A145" s="7"/>
    </row>
  </sheetData>
  <sheetProtection/>
  <printOptions/>
  <pageMargins left="0" right="0" top="0" bottom="0" header="0" footer="0"/>
  <pageSetup fitToHeight="0" fitToWidth="1" horizontalDpi="600" verticalDpi="600" orientation="landscape" paperSize="9" r:id="rId1"/>
  <headerFooter alignWithMargins="0">
    <oddHeader>&amp;CСтраница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30:C154"/>
  <sheetViews>
    <sheetView showGridLines="0" view="pageBreakPreview" zoomScale="98" zoomScaleSheetLayoutView="98" workbookViewId="0" topLeftCell="A1">
      <selection activeCell="A1" sqref="A1:R162"/>
    </sheetView>
  </sheetViews>
  <sheetFormatPr defaultColWidth="9.140625" defaultRowHeight="12.75" customHeight="1" outlineLevelRow="3"/>
  <cols>
    <col min="1" max="1" width="50.421875" style="0" customWidth="1"/>
    <col min="2" max="2" width="6.00390625" style="0" customWidth="1"/>
    <col min="3" max="3" width="6.28125" style="0" customWidth="1"/>
    <col min="4" max="4" width="9.57421875" style="0" customWidth="1"/>
    <col min="5" max="5" width="13.7109375" style="0" customWidth="1"/>
    <col min="6" max="6" width="12.421875" style="0" customWidth="1"/>
    <col min="7" max="7" width="9.8515625" style="0" customWidth="1"/>
    <col min="8" max="8" width="9.28125" style="0" customWidth="1"/>
    <col min="9" max="9" width="9.140625" style="0" customWidth="1"/>
    <col min="10" max="11" width="10.28125" style="0" customWidth="1"/>
    <col min="12" max="12" width="10.140625" style="0" customWidth="1"/>
    <col min="13" max="18" width="9.140625" style="0" customWidth="1"/>
    <col min="19" max="19" width="14.421875" style="0" customWidth="1"/>
    <col min="20" max="21" width="9.57421875" style="0" bestFit="1" customWidth="1"/>
  </cols>
  <sheetData>
    <row r="4" ht="44.25" customHeight="1"/>
    <row r="25" ht="51.75" customHeight="1" outlineLevel="1"/>
    <row r="26" s="136" customFormat="1" ht="12.75" outlineLevel="1"/>
    <row r="27" s="136" customFormat="1" ht="12.75" outlineLevel="1"/>
    <row r="28" s="136" customFormat="1" ht="12.75" outlineLevel="1"/>
    <row r="29" s="136" customFormat="1" ht="12.75" outlineLevel="1"/>
    <row r="30" s="136" customFormat="1" ht="12.75" outlineLevel="1">
      <c r="A30" s="137" t="e">
        <f>#REF!-#REF!-#REF!-#REF!-#REF!-#REF!-#REF!-#REF!-#REF!-#REF!-#REF!-#REF!-#REF!</f>
        <v>#REF!</v>
      </c>
    </row>
    <row r="31" s="136" customFormat="1" ht="12.75" outlineLevel="1">
      <c r="A31" s="137" t="e">
        <f>#REF!-#REF!-#REF!-#REF!-#REF!-#REF!-#REF!-#REF!-#REF!-#REF!-#REF!-#REF!-#REF!</f>
        <v>#REF!</v>
      </c>
    </row>
    <row r="32" s="136" customFormat="1" ht="12.75" outlineLevel="1">
      <c r="A32" s="137" t="e">
        <f>#REF!-#REF!-#REF!-#REF!-#REF!-#REF!-#REF!-#REF!-#REF!-#REF!-#REF!-#REF!-#REF!</f>
        <v>#REF!</v>
      </c>
    </row>
    <row r="33" s="136" customFormat="1" ht="12.75" outlineLevel="1">
      <c r="A33" s="137" t="e">
        <f>#REF!-#REF!-#REF!-#REF!-#REF!-#REF!-#REF!-#REF!-#REF!-#REF!-#REF!-#REF!-#REF!</f>
        <v>#REF!</v>
      </c>
    </row>
    <row r="34" s="136" customFormat="1" ht="16.5" customHeight="1" outlineLevel="1">
      <c r="A34" s="137" t="e">
        <f>#REF!-#REF!-#REF!-#REF!-#REF!-#REF!-#REF!-#REF!-#REF!-#REF!-#REF!-#REF!-#REF!</f>
        <v>#REF!</v>
      </c>
    </row>
    <row r="35" s="136" customFormat="1" ht="12.75" outlineLevel="1">
      <c r="A35" s="137" t="e">
        <f>#REF!-#REF!-#REF!-#REF!-#REF!-#REF!-#REF!-#REF!-#REF!-#REF!-#REF!-#REF!-#REF!</f>
        <v>#REF!</v>
      </c>
    </row>
    <row r="36" ht="51" customHeight="1" outlineLevel="1"/>
    <row r="37" s="136" customFormat="1" ht="12.75" outlineLevel="2"/>
    <row r="38" s="136" customFormat="1" ht="12.75" outlineLevel="3">
      <c r="A38" s="137" t="e">
        <f>#REF!-#REF!-#REF!-#REF!-#REF!-#REF!-#REF!-#REF!-#REF!-#REF!-#REF!-#REF!-#REF!</f>
        <v>#REF!</v>
      </c>
    </row>
    <row r="39" s="136" customFormat="1" ht="12.75" outlineLevel="3">
      <c r="A39" s="137" t="e">
        <f>#REF!-#REF!-#REF!-#REF!-#REF!-#REF!-#REF!-#REF!-#REF!-#REF!-#REF!-#REF!-#REF!</f>
        <v>#REF!</v>
      </c>
    </row>
    <row r="40" s="136" customFormat="1" ht="12.75" outlineLevel="2">
      <c r="A40" s="137" t="e">
        <f>#REF!-#REF!-#REF!-#REF!-#REF!-#REF!-#REF!-#REF!-#REF!-#REF!-#REF!-#REF!-#REF!</f>
        <v>#REF!</v>
      </c>
    </row>
    <row r="41" spans="1:2" s="136" customFormat="1" ht="12.75" outlineLevel="3">
      <c r="A41" s="137" t="e">
        <f>#REF!-#REF!-#REF!-#REF!-#REF!-#REF!-#REF!-#REF!-#REF!-#REF!-#REF!-#REF!-#REF!</f>
        <v>#REF!</v>
      </c>
      <c r="B41" s="138" t="e">
        <f>#REF!/12</f>
        <v>#REF!</v>
      </c>
    </row>
    <row r="42" s="136" customFormat="1" ht="12.75" outlineLevel="3">
      <c r="A42" s="137" t="e">
        <f>#REF!-#REF!-#REF!-#REF!-#REF!-#REF!-#REF!-#REF!-#REF!-#REF!-#REF!-#REF!-#REF!</f>
        <v>#REF!</v>
      </c>
    </row>
    <row r="43" s="158" customFormat="1" ht="19.5" customHeight="1" outlineLevel="3"/>
    <row r="44" ht="15" customHeight="1" outlineLevel="3"/>
    <row r="45" ht="16.5" customHeight="1" outlineLevel="3"/>
    <row r="46" ht="16.5" customHeight="1" outlineLevel="3"/>
    <row r="47" ht="16.5" customHeight="1" outlineLevel="3"/>
    <row r="48" ht="16.5" customHeight="1" outlineLevel="3"/>
    <row r="49" ht="16.5" customHeight="1" outlineLevel="3"/>
    <row r="50" ht="16.5" customHeight="1" outlineLevel="3"/>
    <row r="51" s="158" customFormat="1" ht="16.5" customHeight="1" outlineLevel="3"/>
    <row r="52" ht="16.5" customHeight="1" outlineLevel="3"/>
    <row r="53" s="158" customFormat="1" ht="16.5" customHeight="1" outlineLevel="3"/>
    <row r="54" ht="16.5" customHeight="1" outlineLevel="3"/>
    <row r="55" s="158" customFormat="1" ht="12.75" outlineLevel="3"/>
    <row r="56" ht="12.75" outlineLevel="1"/>
    <row r="57" ht="12.75" outlineLevel="2"/>
    <row r="58" ht="12.75" outlineLevel="3"/>
    <row r="59" ht="12.75" outlineLevel="3"/>
    <row r="60" ht="12.75" outlineLevel="3"/>
    <row r="61" ht="39" customHeight="1" hidden="1" outlineLevel="3"/>
    <row r="62" ht="12.75" hidden="1" outlineLevel="3"/>
    <row r="63" ht="12.75" hidden="1" outlineLevel="3"/>
    <row r="64" ht="52.5" customHeight="1" outlineLevel="3"/>
    <row r="65" ht="12.75" outlineLevel="3"/>
    <row r="66" ht="12.75" outlineLevel="3"/>
    <row r="67" ht="12.75" outlineLevel="3"/>
    <row r="69" ht="75" customHeight="1"/>
    <row r="70" ht="12.75" outlineLevel="2"/>
    <row r="71" ht="12.75" outlineLevel="3"/>
    <row r="72" spans="1:3" s="136" customFormat="1" ht="12.75" outlineLevel="3">
      <c r="A72" s="137" t="e">
        <f>#REF!-#REF!-#REF!-#REF!-#REF!-#REF!-#REF!-#REF!-#REF!-#REF!-#REF!-#REF!-#REF!</f>
        <v>#REF!</v>
      </c>
      <c r="C72" s="138" t="e">
        <f>A72/12</f>
        <v>#REF!</v>
      </c>
    </row>
    <row r="73" s="136" customFormat="1" ht="12.75" outlineLevel="3">
      <c r="A73" s="137" t="e">
        <f>#REF!-#REF!-#REF!-#REF!-#REF!-#REF!-#REF!-#REF!-#REF!-#REF!-#REF!-#REF!-#REF!</f>
        <v>#REF!</v>
      </c>
    </row>
    <row r="74" s="136" customFormat="1" ht="16.5" customHeight="1" outlineLevel="3">
      <c r="A74" s="137" t="e">
        <f>#REF!-#REF!-#REF!-#REF!-#REF!-#REF!-#REF!-#REF!-#REF!-#REF!-#REF!-#REF!-#REF!</f>
        <v>#REF!</v>
      </c>
    </row>
    <row r="75" s="136" customFormat="1" ht="15" customHeight="1" outlineLevel="3">
      <c r="A75" s="137" t="e">
        <f>#REF!-#REF!-#REF!-#REF!-#REF!-#REF!-#REF!-#REF!-#REF!-#REF!-#REF!-#REF!-#REF!</f>
        <v>#REF!</v>
      </c>
    </row>
    <row r="76" s="158" customFormat="1" ht="18" customHeight="1" outlineLevel="3">
      <c r="A76" s="162"/>
    </row>
    <row r="77" ht="16.5" customHeight="1" outlineLevel="3">
      <c r="A77" s="7"/>
    </row>
    <row r="78" ht="18" customHeight="1" outlineLevel="3">
      <c r="A78" s="7"/>
    </row>
    <row r="79" ht="18" customHeight="1" outlineLevel="3">
      <c r="A79" s="7"/>
    </row>
    <row r="80" ht="18" customHeight="1" outlineLevel="3">
      <c r="A80" s="7"/>
    </row>
    <row r="81" ht="18" customHeight="1" outlineLevel="3">
      <c r="A81" s="7"/>
    </row>
    <row r="82" ht="18" customHeight="1" outlineLevel="3">
      <c r="A82" s="7"/>
    </row>
    <row r="83" ht="18" customHeight="1" outlineLevel="3">
      <c r="A83" s="7"/>
    </row>
    <row r="84" ht="18" customHeight="1" outlineLevel="3">
      <c r="A84" s="7"/>
    </row>
    <row r="85" s="158" customFormat="1" ht="18" customHeight="1" outlineLevel="3">
      <c r="A85" s="162"/>
    </row>
    <row r="86" ht="18" customHeight="1" outlineLevel="3">
      <c r="A86" s="7"/>
    </row>
    <row r="87" s="158" customFormat="1" ht="12.75" outlineLevel="2">
      <c r="A87" s="162"/>
    </row>
    <row r="88" ht="14.25" customHeight="1" outlineLevel="2">
      <c r="A88" s="7"/>
    </row>
    <row r="89" ht="13.5" customHeight="1" hidden="1" outlineLevel="2">
      <c r="A89" s="7"/>
    </row>
    <row r="90" ht="14.25" customHeight="1" hidden="1" outlineLevel="2">
      <c r="A90" s="7"/>
    </row>
    <row r="91" ht="14.25" customHeight="1" hidden="1" outlineLevel="2">
      <c r="A91" s="7"/>
    </row>
    <row r="92" ht="13.5" customHeight="1" hidden="1" outlineLevel="2">
      <c r="A92" s="7"/>
    </row>
    <row r="93" ht="30.75" customHeight="1" outlineLevel="2">
      <c r="A93" s="7"/>
    </row>
    <row r="94" s="158" customFormat="1" ht="15.75" customHeight="1" outlineLevel="3">
      <c r="A94" s="162"/>
    </row>
    <row r="95" ht="24" customHeight="1" outlineLevel="2">
      <c r="A95" s="7"/>
    </row>
    <row r="96" s="158" customFormat="1" ht="14.25" customHeight="1" outlineLevel="2">
      <c r="A96" s="162"/>
    </row>
    <row r="97" ht="15" customHeight="1" hidden="1" outlineLevel="2">
      <c r="A97" s="7"/>
    </row>
    <row r="98" ht="15" customHeight="1" hidden="1" outlineLevel="2">
      <c r="A98" s="7"/>
    </row>
    <row r="99" ht="15" customHeight="1" hidden="1" outlineLevel="2">
      <c r="A99" s="7"/>
    </row>
    <row r="100" ht="15" customHeight="1" hidden="1" outlineLevel="2">
      <c r="A100" s="7"/>
    </row>
    <row r="101" ht="20.25" customHeight="1" outlineLevel="2">
      <c r="A101" s="7"/>
    </row>
    <row r="102" s="158" customFormat="1" ht="16.5" customHeight="1" outlineLevel="2">
      <c r="A102" s="162"/>
    </row>
    <row r="103" ht="24" customHeight="1" outlineLevel="2">
      <c r="A103" s="7"/>
    </row>
    <row r="104" s="158" customFormat="1" ht="21.75" customHeight="1" outlineLevel="2">
      <c r="A104" s="162"/>
    </row>
    <row r="105" ht="24.75" customHeight="1" hidden="1" outlineLevel="2">
      <c r="A105" s="7"/>
    </row>
    <row r="106" ht="23.25" customHeight="1" hidden="1" outlineLevel="2">
      <c r="A106" s="7"/>
    </row>
    <row r="107" s="136" customFormat="1" ht="71.25" customHeight="1" outlineLevel="3">
      <c r="A107" s="137" t="e">
        <f>#REF!-#REF!-#REF!-#REF!-#REF!-#REF!-#REF!-#REF!-#REF!-#REF!-#REF!-#REF!-#REF!</f>
        <v>#REF!</v>
      </c>
    </row>
    <row r="108" s="136" customFormat="1" ht="12.75" outlineLevel="3">
      <c r="A108" s="137" t="e">
        <f>#REF!-#REF!-#REF!-#REF!-#REF!-#REF!-#REF!-#REF!-#REF!-#REF!-#REF!-#REF!-#REF!</f>
        <v>#REF!</v>
      </c>
    </row>
    <row r="109" s="136" customFormat="1" ht="12.75" outlineLevel="2">
      <c r="A109" s="137" t="e">
        <f>#REF!-#REF!-#REF!-#REF!-#REF!-#REF!-#REF!-#REF!-#REF!-#REF!-#REF!-#REF!-#REF!</f>
        <v>#REF!</v>
      </c>
    </row>
    <row r="110" s="136" customFormat="1" ht="12.75" outlineLevel="3">
      <c r="A110" s="137" t="e">
        <f>#REF!-#REF!-#REF!-#REF!-#REF!-#REF!-#REF!-#REF!-#REF!-#REF!-#REF!-#REF!-#REF!</f>
        <v>#REF!</v>
      </c>
    </row>
    <row r="111" spans="1:3" s="136" customFormat="1" ht="12.75" outlineLevel="2">
      <c r="A111" s="137" t="e">
        <f>#REF!-#REF!-#REF!-#REF!-#REF!-#REF!-#REF!-#REF!-#REF!-#REF!-#REF!-#REF!-#REF!</f>
        <v>#REF!</v>
      </c>
      <c r="C111" s="136" t="e">
        <f>#REF!/12</f>
        <v>#REF!</v>
      </c>
    </row>
    <row r="112" s="136" customFormat="1" ht="12.75" outlineLevel="3">
      <c r="A112" s="137" t="e">
        <f>#REF!-#REF!-#REF!-#REF!-#REF!-#REF!-#REF!-#REF!-#REF!-#REF!-#REF!-#REF!-#REF!</f>
        <v>#REF!</v>
      </c>
    </row>
    <row r="113" s="136" customFormat="1" ht="15.75" customHeight="1" outlineLevel="3">
      <c r="A113" s="137" t="e">
        <f>#REF!-#REF!-#REF!-#REF!-#REF!-#REF!-#REF!-#REF!-#REF!-#REF!-#REF!-#REF!-#REF!</f>
        <v>#REF!</v>
      </c>
    </row>
    <row r="114" s="136" customFormat="1" ht="15.75" customHeight="1" outlineLevel="3">
      <c r="A114" s="137" t="e">
        <f>#REF!-#REF!-#REF!-#REF!-#REF!-#REF!-#REF!-#REF!-#REF!-#REF!-#REF!-#REF!-#REF!</f>
        <v>#REF!</v>
      </c>
    </row>
    <row r="115" s="136" customFormat="1" ht="15.75" customHeight="1" outlineLevel="2">
      <c r="A115" s="137" t="e">
        <f>#REF!-#REF!-#REF!-#REF!-#REF!-#REF!-#REF!-#REF!-#REF!-#REF!-#REF!-#REF!-#REF!</f>
        <v>#REF!</v>
      </c>
    </row>
    <row r="116" spans="1:2" s="136" customFormat="1" ht="14.25" customHeight="1" outlineLevel="3">
      <c r="A116" s="137" t="e">
        <f>#REF!-#REF!-#REF!-#REF!-#REF!-#REF!-#REF!-#REF!-#REF!-#REF!-#REF!-#REF!-#REF!</f>
        <v>#REF!</v>
      </c>
      <c r="B116" s="139" t="e">
        <f>363750.96-#REF!</f>
        <v>#REF!</v>
      </c>
    </row>
    <row r="117" ht="36" customHeight="1" outlineLevel="3">
      <c r="A117" s="7"/>
    </row>
    <row r="118" s="158" customFormat="1" ht="33" customHeight="1" outlineLevel="3">
      <c r="A118" s="162"/>
    </row>
    <row r="119" ht="21" customHeight="1" hidden="1" outlineLevel="3">
      <c r="A119" s="7"/>
    </row>
    <row r="120" ht="24.75" customHeight="1" hidden="1" outlineLevel="3">
      <c r="A120" s="7"/>
    </row>
    <row r="121" s="161" customFormat="1" ht="24.75" customHeight="1" hidden="1" outlineLevel="3">
      <c r="A121" s="160"/>
    </row>
    <row r="122" s="158" customFormat="1" ht="0.75" customHeight="1" hidden="1" outlineLevel="3">
      <c r="A122" s="162"/>
    </row>
    <row r="123" ht="57.75" customHeight="1" outlineLevel="3">
      <c r="A123" s="7"/>
    </row>
    <row r="124" s="158" customFormat="1" ht="55.5" customHeight="1" outlineLevel="3">
      <c r="A124" s="162"/>
    </row>
    <row r="125" ht="21.75" customHeight="1" outlineLevel="3">
      <c r="A125" s="7"/>
    </row>
    <row r="126" s="158" customFormat="1" ht="21.75" customHeight="1" outlineLevel="3">
      <c r="A126" s="162"/>
    </row>
    <row r="127" ht="21.75" customHeight="1" outlineLevel="3">
      <c r="A127" s="7"/>
    </row>
    <row r="128" ht="33" customHeight="1" outlineLevel="3">
      <c r="A128" s="7"/>
    </row>
    <row r="129" ht="23.25" customHeight="1" outlineLevel="3">
      <c r="A129" s="7"/>
    </row>
    <row r="130" ht="21" customHeight="1" outlineLevel="3">
      <c r="A130" s="7"/>
    </row>
    <row r="131" ht="54" customHeight="1" hidden="1" outlineLevel="3">
      <c r="A131" s="7"/>
    </row>
    <row r="132" s="152" customFormat="1" ht="61.5" customHeight="1" hidden="1" outlineLevel="3">
      <c r="A132" s="159"/>
    </row>
    <row r="133" s="161" customFormat="1" ht="22.5" customHeight="1" outlineLevel="3">
      <c r="A133" s="160"/>
    </row>
    <row r="134" s="158" customFormat="1" ht="22.5" customHeight="1" outlineLevel="3">
      <c r="A134" s="162"/>
    </row>
    <row r="135" s="136" customFormat="1" ht="33" customHeight="1" outlineLevel="3">
      <c r="A135" s="137" t="e">
        <f>#REF!-#REF!-#REF!-#REF!-#REF!-#REF!-#REF!-#REF!-#REF!-#REF!-#REF!-#REF!-#REF!</f>
        <v>#REF!</v>
      </c>
    </row>
    <row r="136" s="136" customFormat="1" ht="33" customHeight="1" outlineLevel="3">
      <c r="A136" s="137" t="e">
        <f>#REF!-#REF!-#REF!-#REF!-#REF!-#REF!-#REF!-#REF!-#REF!-#REF!-#REF!-#REF!-#REF!</f>
        <v>#REF!</v>
      </c>
    </row>
    <row r="137" s="136" customFormat="1" ht="33" customHeight="1" outlineLevel="3">
      <c r="A137" s="137" t="e">
        <f>#REF!-#REF!-#REF!-#REF!-#REF!-#REF!-#REF!-#REF!-#REF!-#REF!-#REF!-#REF!-#REF!</f>
        <v>#REF!</v>
      </c>
    </row>
    <row r="138" s="136" customFormat="1" ht="33" customHeight="1" outlineLevel="3">
      <c r="A138" s="137" t="e">
        <f>#REF!-#REF!-#REF!-#REF!-#REF!-#REF!-#REF!-#REF!-#REF!-#REF!-#REF!-#REF!-#REF!</f>
        <v>#REF!</v>
      </c>
    </row>
    <row r="139" s="136" customFormat="1" ht="29.25" customHeight="1" outlineLevel="3">
      <c r="A139" s="139"/>
    </row>
    <row r="140" s="136" customFormat="1" ht="29.25" customHeight="1" outlineLevel="3">
      <c r="A140" s="139"/>
    </row>
    <row r="141" s="136" customFormat="1" ht="29.25" customHeight="1" outlineLevel="3">
      <c r="A141" s="137" t="e">
        <f>#REF!-#REF!-#REF!-#REF!-#REF!-#REF!-#REF!-#REF!-#REF!-#REF!-#REF!-#REF!-#REF!</f>
        <v>#REF!</v>
      </c>
    </row>
    <row r="142" s="136" customFormat="1" ht="33" customHeight="1" outlineLevel="3">
      <c r="A142" s="137" t="e">
        <f>#REF!-#REF!-#REF!-#REF!-#REF!-#REF!-#REF!-#REF!-#REF!-#REF!-#REF!-#REF!-#REF!</f>
        <v>#REF!</v>
      </c>
    </row>
    <row r="143" s="136" customFormat="1" ht="33" customHeight="1" outlineLevel="3">
      <c r="A143" s="137" t="e">
        <f>#REF!-#REF!-#REF!-#REF!-#REF!-#REF!-#REF!-#REF!-#REF!-#REF!-#REF!-#REF!-#REF!</f>
        <v>#REF!</v>
      </c>
    </row>
    <row r="144" s="136" customFormat="1" ht="33" customHeight="1" outlineLevel="3">
      <c r="A144" s="137" t="e">
        <f>#REF!-#REF!-#REF!-#REF!-#REF!-#REF!-#REF!-#REF!-#REF!-#REF!-#REF!-#REF!-#REF!</f>
        <v>#REF!</v>
      </c>
    </row>
    <row r="145" s="136" customFormat="1" ht="33" customHeight="1" outlineLevel="3">
      <c r="A145" s="137" t="e">
        <f>#REF!-#REF!-#REF!-#REF!-#REF!-#REF!-#REF!-#REF!-#REF!-#REF!-#REF!-#REF!-#REF!</f>
        <v>#REF!</v>
      </c>
    </row>
    <row r="146" s="136" customFormat="1" ht="33" customHeight="1" outlineLevel="3">
      <c r="A146" s="137" t="e">
        <f>#REF!-#REF!-#REF!-#REF!-#REF!-#REF!-#REF!-#REF!-#REF!-#REF!-#REF!-#REF!-#REF!</f>
        <v>#REF!</v>
      </c>
    </row>
    <row r="147" s="136" customFormat="1" ht="33" customHeight="1" outlineLevel="3">
      <c r="A147" s="137" t="e">
        <f>#REF!-#REF!-#REF!-#REF!-#REF!-#REF!-#REF!-#REF!-#REF!-#REF!-#REF!-#REF!-#REF!</f>
        <v>#REF!</v>
      </c>
    </row>
    <row r="148" spans="1:2" s="136" customFormat="1" ht="33" customHeight="1" outlineLevel="3">
      <c r="A148" s="137" t="e">
        <f>#REF!-#REF!-#REF!-#REF!-#REF!-#REF!-#REF!-#REF!-#REF!-#REF!-#REF!-#REF!-#REF!</f>
        <v>#REF!</v>
      </c>
      <c r="B148" s="138" t="e">
        <f>88589.38-#REF!</f>
        <v>#REF!</v>
      </c>
    </row>
    <row r="149" s="136" customFormat="1" ht="12.75" outlineLevel="3">
      <c r="A149" s="137" t="e">
        <f>#REF!-#REF!-#REF!-#REF!-#REF!-#REF!-#REF!-#REF!-#REF!-#REF!-#REF!-#REF!-#REF!</f>
        <v>#REF!</v>
      </c>
    </row>
    <row r="150" s="136" customFormat="1" ht="12.75" outlineLevel="3">
      <c r="A150" s="137" t="e">
        <f>#REF!-#REF!-#REF!-#REF!-#REF!-#REF!-#REF!-#REF!-#REF!-#REF!-#REF!-#REF!-#REF!</f>
        <v>#REF!</v>
      </c>
    </row>
    <row r="151" s="136" customFormat="1" ht="12.75" outlineLevel="3">
      <c r="A151" s="137" t="e">
        <f>#REF!-#REF!-#REF!-#REF!-#REF!-#REF!-#REF!-#REF!-#REF!-#REF!-#REF!-#REF!-#REF!</f>
        <v>#REF!</v>
      </c>
    </row>
    <row r="152" ht="12.75" collapsed="1">
      <c r="A152" s="7"/>
    </row>
    <row r="153" ht="12.75">
      <c r="A153" s="7"/>
    </row>
    <row r="154" ht="12.75">
      <c r="A154" s="7"/>
    </row>
  </sheetData>
  <sheetProtection/>
  <printOptions/>
  <pageMargins left="0" right="0" top="0" bottom="0" header="0" footer="0"/>
  <pageSetup fitToHeight="5" fitToWidth="1" horizontalDpi="600" verticalDpi="600" orientation="landscape" paperSize="9" r:id="rId1"/>
  <headerFooter alignWithMargins="0">
    <oddHeader>&amp;CСтраница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1:U172"/>
  <sheetViews>
    <sheetView showGridLines="0" tabSelected="1" view="pageBreakPreview" zoomScale="96" zoomScaleSheetLayoutView="96" workbookViewId="0" topLeftCell="A1">
      <selection activeCell="K11" sqref="K11"/>
    </sheetView>
  </sheetViews>
  <sheetFormatPr defaultColWidth="9.140625" defaultRowHeight="12.75" customHeight="1" outlineLevelRow="3"/>
  <cols>
    <col min="1" max="1" width="50.421875" style="0" customWidth="1"/>
    <col min="2" max="2" width="6.00390625" style="0" customWidth="1"/>
    <col min="3" max="3" width="6.28125" style="0" customWidth="1"/>
    <col min="4" max="4" width="10.421875" style="0" customWidth="1"/>
    <col min="5" max="5" width="8.421875" style="0" customWidth="1"/>
    <col min="6" max="6" width="12.421875" style="0" customWidth="1"/>
    <col min="7" max="7" width="9.8515625" style="0" customWidth="1"/>
    <col min="8" max="8" width="9.28125" style="0" customWidth="1"/>
    <col min="9" max="9" width="9.8515625" style="0" customWidth="1"/>
    <col min="10" max="11" width="10.28125" style="0" customWidth="1"/>
    <col min="12" max="12" width="10.57421875" style="0" customWidth="1"/>
    <col min="13" max="13" width="10.421875" style="0" customWidth="1"/>
    <col min="14" max="14" width="9.140625" style="0" customWidth="1"/>
    <col min="15" max="15" width="10.28125" style="0" customWidth="1"/>
    <col min="16" max="16" width="10.7109375" style="0" customWidth="1"/>
    <col min="17" max="17" width="10.00390625" style="0" customWidth="1"/>
    <col min="18" max="18" width="10.7109375" style="0" customWidth="1"/>
    <col min="19" max="19" width="11.57421875" style="0" customWidth="1"/>
    <col min="20" max="20" width="9.57421875" style="0" bestFit="1" customWidth="1"/>
  </cols>
  <sheetData>
    <row r="1" spans="1:16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15"/>
      <c r="B2" s="15"/>
      <c r="C2" s="15"/>
      <c r="D2" s="15"/>
      <c r="E2" s="15"/>
      <c r="F2" s="207" t="s">
        <v>51</v>
      </c>
      <c r="G2" s="207"/>
      <c r="H2" s="207"/>
      <c r="J2" s="14"/>
      <c r="K2" s="14"/>
      <c r="L2" s="18"/>
      <c r="M2" s="18"/>
      <c r="N2" s="18"/>
      <c r="O2" s="18"/>
      <c r="P2" s="18"/>
    </row>
    <row r="3" spans="1:12" ht="12.75" customHeight="1">
      <c r="A3" s="15"/>
      <c r="B3" s="15"/>
      <c r="C3" s="15"/>
      <c r="D3" s="15"/>
      <c r="E3" s="15"/>
      <c r="F3" s="208" t="s">
        <v>111</v>
      </c>
      <c r="G3" s="208"/>
      <c r="H3" s="208"/>
      <c r="I3" s="93"/>
      <c r="J3" s="93"/>
      <c r="K3" s="93"/>
      <c r="L3" s="93"/>
    </row>
    <row r="4" spans="1:12" ht="27.75" customHeight="1">
      <c r="A4" s="15"/>
      <c r="B4" s="15"/>
      <c r="C4" s="15"/>
      <c r="D4" s="15"/>
      <c r="E4" s="15"/>
      <c r="F4" s="208" t="s">
        <v>148</v>
      </c>
      <c r="G4" s="208"/>
      <c r="H4" s="208"/>
      <c r="I4" s="94"/>
      <c r="J4" s="94"/>
      <c r="K4" s="94"/>
      <c r="L4" s="94"/>
    </row>
    <row r="5" spans="1:16" ht="20.25" customHeight="1">
      <c r="A5" s="15"/>
      <c r="B5" s="15"/>
      <c r="C5" s="15"/>
      <c r="D5" s="15"/>
      <c r="E5" s="15"/>
      <c r="F5" s="20" t="s">
        <v>112</v>
      </c>
      <c r="G5" s="15"/>
      <c r="H5" s="25"/>
      <c r="I5" s="25"/>
      <c r="J5" s="25"/>
      <c r="K5" s="25"/>
      <c r="L5" s="25"/>
      <c r="M5" s="26"/>
      <c r="N5" s="26"/>
      <c r="O5" s="26"/>
      <c r="P5" s="26"/>
    </row>
    <row r="6" spans="1:16" ht="12.75" customHeight="1">
      <c r="A6" s="15"/>
      <c r="B6" s="15"/>
      <c r="C6" s="15"/>
      <c r="D6" s="15"/>
      <c r="E6" s="15"/>
      <c r="F6" s="18" t="s">
        <v>40</v>
      </c>
      <c r="G6" s="15"/>
      <c r="H6" s="26"/>
      <c r="L6" s="20"/>
      <c r="M6" s="26"/>
      <c r="N6" s="26"/>
      <c r="O6" s="26"/>
      <c r="P6" s="26"/>
    </row>
    <row r="7" spans="1:16" ht="12.75" customHeight="1">
      <c r="A7" s="15"/>
      <c r="B7" s="15"/>
      <c r="C7" s="15"/>
      <c r="D7" s="15"/>
      <c r="E7" s="15"/>
      <c r="F7" s="97" t="s">
        <v>146</v>
      </c>
      <c r="G7" s="15"/>
      <c r="H7" s="26"/>
      <c r="L7" s="18"/>
      <c r="M7" s="26"/>
      <c r="N7" s="26"/>
      <c r="O7" s="26"/>
      <c r="P7" s="26"/>
    </row>
    <row r="8" spans="1:16" ht="12.75" customHeight="1">
      <c r="A8" s="15"/>
      <c r="B8" s="15"/>
      <c r="C8" s="15"/>
      <c r="D8" s="15"/>
      <c r="E8" s="15"/>
      <c r="G8" s="15"/>
      <c r="H8" s="26"/>
      <c r="I8" s="26"/>
      <c r="J8" s="18"/>
      <c r="K8" s="18"/>
      <c r="L8" s="18"/>
      <c r="M8" s="26"/>
      <c r="N8" s="26"/>
      <c r="O8" s="26"/>
      <c r="P8" s="26"/>
    </row>
    <row r="9" spans="1:16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5"/>
      <c r="N9" s="15"/>
      <c r="O9" s="15"/>
      <c r="P9" s="15"/>
    </row>
    <row r="10" spans="1:15" ht="12.75" customHeight="1">
      <c r="A10" s="17"/>
      <c r="B10" s="27" t="s">
        <v>133</v>
      </c>
      <c r="C10" s="27"/>
      <c r="D10" s="27"/>
      <c r="E10" s="27"/>
      <c r="F10" s="19" t="s">
        <v>41</v>
      </c>
      <c r="G10" s="110"/>
      <c r="J10" s="22"/>
      <c r="K10" s="22"/>
      <c r="L10" s="15"/>
      <c r="M10" s="20"/>
      <c r="N10" s="20"/>
      <c r="O10" s="15"/>
    </row>
    <row r="11" spans="1:15" ht="12.75" customHeight="1">
      <c r="A11" s="17"/>
      <c r="B11" s="27" t="s">
        <v>147</v>
      </c>
      <c r="C11" s="27"/>
      <c r="D11" s="27"/>
      <c r="E11" s="27"/>
      <c r="F11" s="101" t="s">
        <v>42</v>
      </c>
      <c r="G11" s="110"/>
      <c r="J11" s="22"/>
      <c r="K11" s="22"/>
      <c r="L11" s="15"/>
      <c r="M11" s="15"/>
      <c r="N11" s="15"/>
      <c r="O11" s="15"/>
    </row>
    <row r="12" spans="1:15" ht="12.75" customHeight="1">
      <c r="A12" s="17"/>
      <c r="B12" s="17"/>
      <c r="C12" s="17"/>
      <c r="D12" s="17"/>
      <c r="E12" s="17"/>
      <c r="F12" s="101" t="s">
        <v>43</v>
      </c>
      <c r="G12" s="110"/>
      <c r="J12" s="22"/>
      <c r="K12" s="22"/>
      <c r="L12" s="15"/>
      <c r="M12" s="15"/>
      <c r="N12" s="15"/>
      <c r="O12" s="15"/>
    </row>
    <row r="13" spans="1:15" ht="12.75" customHeight="1">
      <c r="A13" s="17"/>
      <c r="B13" s="17"/>
      <c r="C13" s="17"/>
      <c r="D13" s="17"/>
      <c r="E13" s="17"/>
      <c r="F13" s="101" t="s">
        <v>44</v>
      </c>
      <c r="G13" s="110"/>
      <c r="J13" s="22"/>
      <c r="K13" s="22"/>
      <c r="L13" s="15"/>
      <c r="M13" s="15"/>
      <c r="N13" s="15"/>
      <c r="O13" s="15"/>
    </row>
    <row r="14" spans="1:15" ht="12.75" customHeight="1">
      <c r="A14" s="21" t="s">
        <v>103</v>
      </c>
      <c r="B14" s="16"/>
      <c r="C14" s="16"/>
      <c r="D14" s="16"/>
      <c r="E14" s="16"/>
      <c r="F14" s="101" t="s">
        <v>45</v>
      </c>
      <c r="G14" s="110"/>
      <c r="J14" s="22"/>
      <c r="K14" s="22"/>
      <c r="L14" s="15"/>
      <c r="M14" s="15"/>
      <c r="N14" s="15"/>
      <c r="O14" s="15"/>
    </row>
    <row r="15" spans="1:15" ht="12.75" customHeight="1">
      <c r="A15" s="17"/>
      <c r="B15" s="17"/>
      <c r="C15" s="17"/>
      <c r="D15" s="17"/>
      <c r="E15" s="17"/>
      <c r="F15" s="101" t="s">
        <v>45</v>
      </c>
      <c r="G15" s="110"/>
      <c r="J15" s="22"/>
      <c r="K15" s="22"/>
      <c r="L15" s="15"/>
      <c r="M15" s="15"/>
      <c r="N15" s="15"/>
      <c r="O15" s="15"/>
    </row>
    <row r="16" spans="1:15" ht="12.75" customHeight="1">
      <c r="A16" s="21" t="s">
        <v>53</v>
      </c>
      <c r="B16" s="16"/>
      <c r="C16" s="16"/>
      <c r="D16" s="16"/>
      <c r="E16" s="16"/>
      <c r="F16" s="101" t="s">
        <v>46</v>
      </c>
      <c r="G16" s="110"/>
      <c r="J16" s="22"/>
      <c r="K16" s="22"/>
      <c r="L16" s="15"/>
      <c r="M16" s="15"/>
      <c r="N16" s="15"/>
      <c r="O16" s="15"/>
    </row>
    <row r="17" spans="1:15" ht="12.75" customHeight="1">
      <c r="A17" s="17"/>
      <c r="B17" s="17"/>
      <c r="C17" s="17"/>
      <c r="D17" s="17"/>
      <c r="E17" s="17"/>
      <c r="F17" s="101" t="s">
        <v>47</v>
      </c>
      <c r="G17" s="110"/>
      <c r="J17" s="22"/>
      <c r="K17" s="22"/>
      <c r="L17" s="15"/>
      <c r="M17" s="15"/>
      <c r="N17" s="15"/>
      <c r="O17" s="15"/>
    </row>
    <row r="18" spans="1:15" ht="12.75" customHeight="1">
      <c r="A18" s="21" t="s">
        <v>149</v>
      </c>
      <c r="B18" s="21"/>
      <c r="C18" s="21"/>
      <c r="D18" s="21"/>
      <c r="E18" s="21"/>
      <c r="F18" s="101" t="s">
        <v>49</v>
      </c>
      <c r="G18" s="109"/>
      <c r="J18" s="22"/>
      <c r="K18" s="22"/>
      <c r="L18" s="15"/>
      <c r="M18" s="15"/>
      <c r="N18" s="15"/>
      <c r="O18" s="15"/>
    </row>
    <row r="19" spans="1:15" ht="12.75" customHeight="1">
      <c r="A19" s="17"/>
      <c r="B19" s="17"/>
      <c r="C19" s="17"/>
      <c r="D19" s="17"/>
      <c r="E19" s="17"/>
      <c r="F19" s="101" t="s">
        <v>50</v>
      </c>
      <c r="G19" s="110"/>
      <c r="J19" s="22"/>
      <c r="K19" s="22"/>
      <c r="L19" s="15"/>
      <c r="M19" s="15"/>
      <c r="N19" s="15"/>
      <c r="O19" s="15"/>
    </row>
    <row r="20" spans="1:16" ht="12.75" customHeight="1">
      <c r="A20" s="209" t="s">
        <v>150</v>
      </c>
      <c r="B20" s="209"/>
      <c r="C20" s="209"/>
      <c r="D20" s="209"/>
      <c r="E20" s="209"/>
      <c r="F20" s="209"/>
      <c r="G20" s="209"/>
      <c r="H20" s="17"/>
      <c r="I20" s="24"/>
      <c r="J20" s="22"/>
      <c r="K20" s="22"/>
      <c r="L20" s="22"/>
      <c r="M20" s="15"/>
      <c r="N20" s="15"/>
      <c r="O20" s="15"/>
      <c r="P20" s="15"/>
    </row>
    <row r="21" spans="1:16" ht="12.75" customHeight="1">
      <c r="A21" s="210" t="s">
        <v>48</v>
      </c>
      <c r="B21" s="210"/>
      <c r="C21" s="210"/>
      <c r="D21" s="210"/>
      <c r="E21" s="15"/>
      <c r="F21" s="65"/>
      <c r="G21" s="17"/>
      <c r="H21" s="17"/>
      <c r="I21" s="17"/>
      <c r="J21" s="17"/>
      <c r="K21" s="17"/>
      <c r="L21" s="17"/>
      <c r="M21" s="15"/>
      <c r="N21" s="15"/>
      <c r="O21" s="15"/>
      <c r="P21" s="15"/>
    </row>
    <row r="22" spans="1:18" ht="25.5" customHeight="1">
      <c r="A22" s="211" t="s">
        <v>59</v>
      </c>
      <c r="B22" s="211" t="s">
        <v>58</v>
      </c>
      <c r="C22" s="211"/>
      <c r="D22" s="211"/>
      <c r="E22" s="211"/>
      <c r="F22" s="212" t="s">
        <v>136</v>
      </c>
      <c r="G22" s="215" t="s">
        <v>89</v>
      </c>
      <c r="H22" s="216"/>
      <c r="I22" s="216"/>
      <c r="J22" s="216"/>
      <c r="K22" s="68"/>
      <c r="L22" s="69"/>
      <c r="M22" s="69"/>
      <c r="N22" s="69"/>
      <c r="O22" s="69"/>
      <c r="P22" s="69"/>
      <c r="Q22" s="69"/>
      <c r="R22" s="70"/>
    </row>
    <row r="23" spans="1:18" ht="12.75" customHeight="1">
      <c r="A23" s="211"/>
      <c r="B23" s="30" t="s">
        <v>54</v>
      </c>
      <c r="C23" s="30" t="s">
        <v>55</v>
      </c>
      <c r="D23" s="30" t="s">
        <v>56</v>
      </c>
      <c r="E23" s="30" t="s">
        <v>57</v>
      </c>
      <c r="F23" s="213"/>
      <c r="G23" s="66" t="s">
        <v>77</v>
      </c>
      <c r="H23" s="66" t="s">
        <v>78</v>
      </c>
      <c r="I23" s="66" t="s">
        <v>79</v>
      </c>
      <c r="J23" s="66" t="s">
        <v>80</v>
      </c>
      <c r="K23" s="66" t="s">
        <v>81</v>
      </c>
      <c r="L23" s="66" t="s">
        <v>82</v>
      </c>
      <c r="M23" s="66" t="s">
        <v>83</v>
      </c>
      <c r="N23" s="66" t="s">
        <v>84</v>
      </c>
      <c r="O23" s="66" t="s">
        <v>85</v>
      </c>
      <c r="P23" s="66" t="s">
        <v>86</v>
      </c>
      <c r="Q23" s="66" t="s">
        <v>87</v>
      </c>
      <c r="R23" s="66" t="s">
        <v>88</v>
      </c>
    </row>
    <row r="24" spans="1:18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9" s="136" customFormat="1" ht="51.75" customHeight="1" outlineLevel="1">
      <c r="A25" s="189" t="s">
        <v>64</v>
      </c>
      <c r="B25" s="190" t="s">
        <v>31</v>
      </c>
      <c r="C25" s="190" t="s">
        <v>1</v>
      </c>
      <c r="D25" s="190" t="s">
        <v>0</v>
      </c>
      <c r="E25" s="190" t="s">
        <v>0</v>
      </c>
      <c r="F25" s="191">
        <f aca="true" t="shared" si="0" ref="F25:R25">F26</f>
        <v>1235590.72</v>
      </c>
      <c r="G25" s="191">
        <f t="shared" si="0"/>
        <v>121727.33766</v>
      </c>
      <c r="H25" s="191">
        <f t="shared" si="0"/>
        <v>101977.54853999999</v>
      </c>
      <c r="I25" s="191">
        <f t="shared" si="0"/>
        <v>100327.22447999999</v>
      </c>
      <c r="J25" s="191">
        <f t="shared" si="0"/>
        <v>101787.22447999999</v>
      </c>
      <c r="K25" s="191">
        <f t="shared" si="0"/>
        <v>107480.81447999999</v>
      </c>
      <c r="L25" s="191">
        <f t="shared" si="0"/>
        <v>100327.22447999999</v>
      </c>
      <c r="M25" s="191">
        <f t="shared" si="0"/>
        <v>100327.22447999999</v>
      </c>
      <c r="N25" s="191">
        <f t="shared" si="0"/>
        <v>100327.22447999999</v>
      </c>
      <c r="O25" s="191">
        <f t="shared" si="0"/>
        <v>100327.22447999999</v>
      </c>
      <c r="P25" s="191">
        <f t="shared" si="0"/>
        <v>100327.22447999999</v>
      </c>
      <c r="Q25" s="191">
        <f t="shared" si="0"/>
        <v>100327.22447999999</v>
      </c>
      <c r="R25" s="191">
        <f t="shared" si="0"/>
        <v>100327.22447999999</v>
      </c>
      <c r="S25" s="137"/>
    </row>
    <row r="26" spans="1:19" s="136" customFormat="1" ht="12.75" outlineLevel="1">
      <c r="A26" s="59" t="s">
        <v>60</v>
      </c>
      <c r="B26" s="57" t="s">
        <v>31</v>
      </c>
      <c r="C26" s="57" t="s">
        <v>1</v>
      </c>
      <c r="D26" s="57" t="s">
        <v>69</v>
      </c>
      <c r="E26" s="57"/>
      <c r="F26" s="61">
        <f aca="true" t="shared" si="1" ref="F26:R26">F28</f>
        <v>1235590.72</v>
      </c>
      <c r="G26" s="61">
        <f t="shared" si="1"/>
        <v>121727.33766</v>
      </c>
      <c r="H26" s="61">
        <f t="shared" si="1"/>
        <v>101977.54853999999</v>
      </c>
      <c r="I26" s="61">
        <f t="shared" si="1"/>
        <v>100327.22447999999</v>
      </c>
      <c r="J26" s="61">
        <f t="shared" si="1"/>
        <v>101787.22447999999</v>
      </c>
      <c r="K26" s="61">
        <f t="shared" si="1"/>
        <v>107480.81447999999</v>
      </c>
      <c r="L26" s="61">
        <f t="shared" si="1"/>
        <v>100327.22447999999</v>
      </c>
      <c r="M26" s="61">
        <f t="shared" si="1"/>
        <v>100327.22447999999</v>
      </c>
      <c r="N26" s="61">
        <f t="shared" si="1"/>
        <v>100327.22447999999</v>
      </c>
      <c r="O26" s="61">
        <f t="shared" si="1"/>
        <v>100327.22447999999</v>
      </c>
      <c r="P26" s="61">
        <f t="shared" si="1"/>
        <v>100327.22447999999</v>
      </c>
      <c r="Q26" s="61">
        <f t="shared" si="1"/>
        <v>100327.22447999999</v>
      </c>
      <c r="R26" s="61">
        <f t="shared" si="1"/>
        <v>100327.22447999999</v>
      </c>
      <c r="S26" s="137"/>
    </row>
    <row r="27" spans="1:19" s="136" customFormat="1" ht="12.75" outlineLevel="1">
      <c r="A27" s="59" t="s">
        <v>63</v>
      </c>
      <c r="B27" s="57" t="s">
        <v>31</v>
      </c>
      <c r="C27" s="57" t="s">
        <v>1</v>
      </c>
      <c r="D27" s="57" t="s">
        <v>93</v>
      </c>
      <c r="E27" s="57"/>
      <c r="F27" s="61">
        <f aca="true" t="shared" si="2" ref="F27:R27">F28</f>
        <v>1235590.72</v>
      </c>
      <c r="G27" s="61">
        <f t="shared" si="2"/>
        <v>121727.33766</v>
      </c>
      <c r="H27" s="61">
        <f t="shared" si="2"/>
        <v>101977.54853999999</v>
      </c>
      <c r="I27" s="61">
        <f t="shared" si="2"/>
        <v>100327.22447999999</v>
      </c>
      <c r="J27" s="61">
        <f t="shared" si="2"/>
        <v>101787.22447999999</v>
      </c>
      <c r="K27" s="61">
        <f t="shared" si="2"/>
        <v>107480.81447999999</v>
      </c>
      <c r="L27" s="61">
        <f t="shared" si="2"/>
        <v>100327.22447999999</v>
      </c>
      <c r="M27" s="61">
        <f t="shared" si="2"/>
        <v>100327.22447999999</v>
      </c>
      <c r="N27" s="61">
        <f t="shared" si="2"/>
        <v>100327.22447999999</v>
      </c>
      <c r="O27" s="61">
        <f t="shared" si="2"/>
        <v>100327.22447999999</v>
      </c>
      <c r="P27" s="61">
        <f t="shared" si="2"/>
        <v>100327.22447999999</v>
      </c>
      <c r="Q27" s="61">
        <f t="shared" si="2"/>
        <v>100327.22447999999</v>
      </c>
      <c r="R27" s="61">
        <f t="shared" si="2"/>
        <v>100327.22447999999</v>
      </c>
      <c r="S27" s="137"/>
    </row>
    <row r="28" spans="1:19" s="136" customFormat="1" ht="12.75" outlineLevel="1">
      <c r="A28" s="62" t="s">
        <v>35</v>
      </c>
      <c r="B28" s="57" t="s">
        <v>31</v>
      </c>
      <c r="C28" s="57" t="s">
        <v>1</v>
      </c>
      <c r="D28" s="57" t="s">
        <v>107</v>
      </c>
      <c r="E28" s="57"/>
      <c r="F28" s="61">
        <f>F29+F32+F34</f>
        <v>1235590.72</v>
      </c>
      <c r="G28" s="61">
        <f aca="true" t="shared" si="3" ref="G28:R28">G29+G32+G34</f>
        <v>121727.33766</v>
      </c>
      <c r="H28" s="61">
        <f t="shared" si="3"/>
        <v>101977.54853999999</v>
      </c>
      <c r="I28" s="61">
        <f t="shared" si="3"/>
        <v>100327.22447999999</v>
      </c>
      <c r="J28" s="61">
        <f t="shared" si="3"/>
        <v>101787.22447999999</v>
      </c>
      <c r="K28" s="61">
        <f t="shared" si="3"/>
        <v>107480.81447999999</v>
      </c>
      <c r="L28" s="61">
        <f t="shared" si="3"/>
        <v>100327.22447999999</v>
      </c>
      <c r="M28" s="61">
        <f t="shared" si="3"/>
        <v>100327.22447999999</v>
      </c>
      <c r="N28" s="61">
        <f t="shared" si="3"/>
        <v>100327.22447999999</v>
      </c>
      <c r="O28" s="61">
        <f t="shared" si="3"/>
        <v>100327.22447999999</v>
      </c>
      <c r="P28" s="61">
        <f t="shared" si="3"/>
        <v>100327.22447999999</v>
      </c>
      <c r="Q28" s="61">
        <f t="shared" si="3"/>
        <v>100327.22447999999</v>
      </c>
      <c r="R28" s="61">
        <f t="shared" si="3"/>
        <v>100327.22447999999</v>
      </c>
      <c r="S28" s="137"/>
    </row>
    <row r="29" spans="1:19" s="136" customFormat="1" ht="12.75" outlineLevel="1">
      <c r="A29" s="31" t="s">
        <v>11</v>
      </c>
      <c r="B29" s="32" t="s">
        <v>31</v>
      </c>
      <c r="C29" s="32" t="s">
        <v>1</v>
      </c>
      <c r="D29" s="57" t="s">
        <v>107</v>
      </c>
      <c r="E29" s="32" t="s">
        <v>10</v>
      </c>
      <c r="F29" s="36">
        <f aca="true" t="shared" si="4" ref="F29:R29">F30+F31</f>
        <v>1226797.13</v>
      </c>
      <c r="G29" s="36">
        <f t="shared" si="4"/>
        <v>121547.33766</v>
      </c>
      <c r="H29" s="36">
        <f t="shared" si="4"/>
        <v>101977.54853999999</v>
      </c>
      <c r="I29" s="36">
        <f t="shared" si="4"/>
        <v>100327.22447999999</v>
      </c>
      <c r="J29" s="36">
        <f t="shared" si="4"/>
        <v>100327.22447999999</v>
      </c>
      <c r="K29" s="36">
        <f t="shared" si="4"/>
        <v>100327.22447999999</v>
      </c>
      <c r="L29" s="36">
        <f t="shared" si="4"/>
        <v>100327.22447999999</v>
      </c>
      <c r="M29" s="36">
        <f t="shared" si="4"/>
        <v>100327.22447999999</v>
      </c>
      <c r="N29" s="36">
        <f t="shared" si="4"/>
        <v>100327.22447999999</v>
      </c>
      <c r="O29" s="36">
        <f t="shared" si="4"/>
        <v>100327.22447999999</v>
      </c>
      <c r="P29" s="36">
        <f t="shared" si="4"/>
        <v>100327.22447999999</v>
      </c>
      <c r="Q29" s="36">
        <f t="shared" si="4"/>
        <v>100327.22447999999</v>
      </c>
      <c r="R29" s="36">
        <f t="shared" si="4"/>
        <v>100327.22447999999</v>
      </c>
      <c r="S29" s="137"/>
    </row>
    <row r="30" spans="1:19" s="136" customFormat="1" ht="12.75" outlineLevel="1">
      <c r="A30" s="37" t="s">
        <v>12</v>
      </c>
      <c r="B30" s="38" t="s">
        <v>31</v>
      </c>
      <c r="C30" s="38" t="s">
        <v>1</v>
      </c>
      <c r="D30" s="39" t="s">
        <v>107</v>
      </c>
      <c r="E30" s="38" t="s">
        <v>10</v>
      </c>
      <c r="F30" s="40">
        <v>942240.5</v>
      </c>
      <c r="G30" s="40">
        <f>74056.24+19298.09</f>
        <v>93354.33</v>
      </c>
      <c r="H30" s="40">
        <f>62056.24+29450-13182.47</f>
        <v>78323.76999999999</v>
      </c>
      <c r="I30" s="40">
        <f aca="true" t="shared" si="5" ref="I30:N30">62056.24+15000</f>
        <v>77056.23999999999</v>
      </c>
      <c r="J30" s="40">
        <f t="shared" si="5"/>
        <v>77056.23999999999</v>
      </c>
      <c r="K30" s="40">
        <f t="shared" si="5"/>
        <v>77056.23999999999</v>
      </c>
      <c r="L30" s="40">
        <f t="shared" si="5"/>
        <v>77056.23999999999</v>
      </c>
      <c r="M30" s="40">
        <f t="shared" si="5"/>
        <v>77056.23999999999</v>
      </c>
      <c r="N30" s="40">
        <f t="shared" si="5"/>
        <v>77056.23999999999</v>
      </c>
      <c r="O30" s="40">
        <f>62056.24+15000</f>
        <v>77056.23999999999</v>
      </c>
      <c r="P30" s="40">
        <f>62056.24+15000</f>
        <v>77056.23999999999</v>
      </c>
      <c r="Q30" s="40">
        <f>62056.24+15000</f>
        <v>77056.23999999999</v>
      </c>
      <c r="R30" s="40">
        <f>62056.24+15000</f>
        <v>77056.23999999999</v>
      </c>
      <c r="S30" s="137"/>
    </row>
    <row r="31" spans="1:19" s="136" customFormat="1" ht="12.75" outlineLevel="1">
      <c r="A31" s="37" t="s">
        <v>13</v>
      </c>
      <c r="B31" s="38" t="s">
        <v>31</v>
      </c>
      <c r="C31" s="38" t="s">
        <v>1</v>
      </c>
      <c r="D31" s="39" t="s">
        <v>107</v>
      </c>
      <c r="E31" s="38" t="s">
        <v>68</v>
      </c>
      <c r="F31" s="40">
        <v>284556.63</v>
      </c>
      <c r="G31" s="40">
        <f>G30*30.2%</f>
        <v>28193.00766</v>
      </c>
      <c r="H31" s="40">
        <f aca="true" t="shared" si="6" ref="H31:Q31">H30*30.2%</f>
        <v>23653.778539999996</v>
      </c>
      <c r="I31" s="40">
        <f t="shared" si="6"/>
        <v>23270.984479999996</v>
      </c>
      <c r="J31" s="40">
        <f t="shared" si="6"/>
        <v>23270.984479999996</v>
      </c>
      <c r="K31" s="40">
        <f t="shared" si="6"/>
        <v>23270.984479999996</v>
      </c>
      <c r="L31" s="40">
        <f t="shared" si="6"/>
        <v>23270.984479999996</v>
      </c>
      <c r="M31" s="40">
        <f t="shared" si="6"/>
        <v>23270.984479999996</v>
      </c>
      <c r="N31" s="40">
        <f t="shared" si="6"/>
        <v>23270.984479999996</v>
      </c>
      <c r="O31" s="40">
        <f t="shared" si="6"/>
        <v>23270.984479999996</v>
      </c>
      <c r="P31" s="40">
        <f t="shared" si="6"/>
        <v>23270.984479999996</v>
      </c>
      <c r="Q31" s="40">
        <f t="shared" si="6"/>
        <v>23270.984479999996</v>
      </c>
      <c r="R31" s="40">
        <f>R30*30.2%</f>
        <v>23270.984479999996</v>
      </c>
      <c r="S31" s="137"/>
    </row>
    <row r="32" spans="1:19" s="136" customFormat="1" ht="12.75" outlineLevel="1">
      <c r="A32" s="31" t="s">
        <v>15</v>
      </c>
      <c r="B32" s="32" t="s">
        <v>31</v>
      </c>
      <c r="C32" s="32" t="s">
        <v>1</v>
      </c>
      <c r="D32" s="57" t="s">
        <v>107</v>
      </c>
      <c r="E32" s="32" t="s">
        <v>14</v>
      </c>
      <c r="F32" s="36">
        <f aca="true" t="shared" si="7" ref="F32:R32">F33</f>
        <v>1640</v>
      </c>
      <c r="G32" s="36">
        <f t="shared" si="7"/>
        <v>180</v>
      </c>
      <c r="H32" s="36">
        <f t="shared" si="7"/>
        <v>0</v>
      </c>
      <c r="I32" s="36">
        <f t="shared" si="7"/>
        <v>0</v>
      </c>
      <c r="J32" s="36">
        <f t="shared" si="7"/>
        <v>1460</v>
      </c>
      <c r="K32" s="36">
        <f t="shared" si="7"/>
        <v>0</v>
      </c>
      <c r="L32" s="36">
        <f t="shared" si="7"/>
        <v>0</v>
      </c>
      <c r="M32" s="36">
        <f t="shared" si="7"/>
        <v>0</v>
      </c>
      <c r="N32" s="36">
        <f t="shared" si="7"/>
        <v>0</v>
      </c>
      <c r="O32" s="36">
        <f t="shared" si="7"/>
        <v>0</v>
      </c>
      <c r="P32" s="36">
        <f t="shared" si="7"/>
        <v>0</v>
      </c>
      <c r="Q32" s="36">
        <f t="shared" si="7"/>
        <v>0</v>
      </c>
      <c r="R32" s="36">
        <f t="shared" si="7"/>
        <v>0</v>
      </c>
      <c r="S32" s="137"/>
    </row>
    <row r="33" spans="1:19" s="136" customFormat="1" ht="12.75" outlineLevel="1">
      <c r="A33" s="37" t="s">
        <v>16</v>
      </c>
      <c r="B33" s="38" t="s">
        <v>31</v>
      </c>
      <c r="C33" s="38" t="s">
        <v>1</v>
      </c>
      <c r="D33" s="39" t="s">
        <v>107</v>
      </c>
      <c r="E33" s="38" t="s">
        <v>14</v>
      </c>
      <c r="F33" s="40">
        <v>1640</v>
      </c>
      <c r="G33" s="45">
        <v>180</v>
      </c>
      <c r="H33" s="45">
        <v>0</v>
      </c>
      <c r="I33" s="45">
        <v>0</v>
      </c>
      <c r="J33" s="45">
        <v>1460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137"/>
    </row>
    <row r="34" spans="1:19" s="136" customFormat="1" ht="16.5" customHeight="1" outlineLevel="1">
      <c r="A34" s="31" t="s">
        <v>3</v>
      </c>
      <c r="B34" s="32" t="s">
        <v>31</v>
      </c>
      <c r="C34" s="32" t="s">
        <v>1</v>
      </c>
      <c r="D34" s="57" t="s">
        <v>107</v>
      </c>
      <c r="E34" s="32" t="s">
        <v>2</v>
      </c>
      <c r="F34" s="36">
        <f>F35</f>
        <v>7153.59</v>
      </c>
      <c r="G34" s="36">
        <f aca="true" t="shared" si="8" ref="G34:R34">G35</f>
        <v>0</v>
      </c>
      <c r="H34" s="36">
        <f t="shared" si="8"/>
        <v>0</v>
      </c>
      <c r="I34" s="36">
        <f t="shared" si="8"/>
        <v>0</v>
      </c>
      <c r="J34" s="36">
        <f t="shared" si="8"/>
        <v>0</v>
      </c>
      <c r="K34" s="36">
        <f t="shared" si="8"/>
        <v>7153.59</v>
      </c>
      <c r="L34" s="36">
        <f t="shared" si="8"/>
        <v>0</v>
      </c>
      <c r="M34" s="36">
        <f t="shared" si="8"/>
        <v>0</v>
      </c>
      <c r="N34" s="36">
        <f t="shared" si="8"/>
        <v>0</v>
      </c>
      <c r="O34" s="36">
        <f t="shared" si="8"/>
        <v>0</v>
      </c>
      <c r="P34" s="36">
        <f t="shared" si="8"/>
        <v>0</v>
      </c>
      <c r="Q34" s="36">
        <f t="shared" si="8"/>
        <v>0</v>
      </c>
      <c r="R34" s="36">
        <f t="shared" si="8"/>
        <v>0</v>
      </c>
      <c r="S34" s="137"/>
    </row>
    <row r="35" spans="1:19" s="136" customFormat="1" ht="12.75" outlineLevel="1">
      <c r="A35" s="37" t="s">
        <v>23</v>
      </c>
      <c r="B35" s="38" t="s">
        <v>31</v>
      </c>
      <c r="C35" s="38" t="s">
        <v>1</v>
      </c>
      <c r="D35" s="39" t="s">
        <v>107</v>
      </c>
      <c r="E35" s="38" t="s">
        <v>22</v>
      </c>
      <c r="F35" s="40">
        <v>7153.59</v>
      </c>
      <c r="G35" s="40">
        <v>0</v>
      </c>
      <c r="H35" s="40">
        <v>0</v>
      </c>
      <c r="I35" s="40">
        <v>0</v>
      </c>
      <c r="J35" s="40">
        <v>0</v>
      </c>
      <c r="K35" s="40">
        <v>7153.59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137"/>
    </row>
    <row r="36" spans="1:19" s="145" customFormat="1" ht="51" customHeight="1" outlineLevel="1">
      <c r="A36" s="140" t="s">
        <v>64</v>
      </c>
      <c r="B36" s="141" t="s">
        <v>31</v>
      </c>
      <c r="C36" s="141" t="s">
        <v>1</v>
      </c>
      <c r="D36" s="141" t="s">
        <v>69</v>
      </c>
      <c r="E36" s="142"/>
      <c r="F36" s="143">
        <f>F37+F55+F57+F59</f>
        <v>3445104.32</v>
      </c>
      <c r="G36" s="143">
        <f aca="true" t="shared" si="9" ref="G36:R36">G37+G55+G57+G59</f>
        <v>383946.62458000006</v>
      </c>
      <c r="H36" s="143">
        <f t="shared" si="9"/>
        <v>367793.47458000004</v>
      </c>
      <c r="I36" s="143">
        <f t="shared" si="9"/>
        <v>352087.47458000004</v>
      </c>
      <c r="J36" s="143">
        <f t="shared" si="9"/>
        <v>303349.72458000004</v>
      </c>
      <c r="K36" s="143">
        <f t="shared" si="9"/>
        <v>292667.47458000004</v>
      </c>
      <c r="L36" s="143">
        <f t="shared" si="9"/>
        <v>249617.37458000003</v>
      </c>
      <c r="M36" s="143">
        <f t="shared" si="9"/>
        <v>223488.52458000003</v>
      </c>
      <c r="N36" s="143">
        <f t="shared" si="9"/>
        <v>218526.27458000003</v>
      </c>
      <c r="O36" s="143">
        <f t="shared" si="9"/>
        <v>260426.27458000003</v>
      </c>
      <c r="P36" s="143">
        <f t="shared" si="9"/>
        <v>263688.52458</v>
      </c>
      <c r="Q36" s="143">
        <f t="shared" si="9"/>
        <v>277936.27458</v>
      </c>
      <c r="R36" s="143">
        <f t="shared" si="9"/>
        <v>251576.30062</v>
      </c>
      <c r="S36" s="144"/>
    </row>
    <row r="37" spans="1:19" s="145" customFormat="1" ht="12.75" outlineLevel="2">
      <c r="A37" s="146" t="s">
        <v>37</v>
      </c>
      <c r="B37" s="147" t="s">
        <v>31</v>
      </c>
      <c r="C37" s="147" t="s">
        <v>1</v>
      </c>
      <c r="D37" s="147" t="s">
        <v>113</v>
      </c>
      <c r="E37" s="147" t="s">
        <v>0</v>
      </c>
      <c r="F37" s="148">
        <f>F38+F41+F43+F51</f>
        <v>3422455.32</v>
      </c>
      <c r="G37" s="148">
        <f aca="true" t="shared" si="10" ref="G37:R37">G38+G41+G43+G51</f>
        <v>378284.37458000006</v>
      </c>
      <c r="H37" s="148">
        <f t="shared" si="10"/>
        <v>367793.47458000004</v>
      </c>
      <c r="I37" s="148">
        <f t="shared" si="10"/>
        <v>352087.47458000004</v>
      </c>
      <c r="J37" s="148">
        <f t="shared" si="10"/>
        <v>297687.47458000004</v>
      </c>
      <c r="K37" s="148">
        <f t="shared" si="10"/>
        <v>292667.47458000004</v>
      </c>
      <c r="L37" s="148">
        <f t="shared" si="10"/>
        <v>249617.37458000003</v>
      </c>
      <c r="M37" s="148">
        <f t="shared" si="10"/>
        <v>217826.27458000003</v>
      </c>
      <c r="N37" s="148">
        <f t="shared" si="10"/>
        <v>218526.27458000003</v>
      </c>
      <c r="O37" s="148">
        <f t="shared" si="10"/>
        <v>260426.27458000003</v>
      </c>
      <c r="P37" s="148">
        <f t="shared" si="10"/>
        <v>258026.27458000003</v>
      </c>
      <c r="Q37" s="148">
        <f t="shared" si="10"/>
        <v>277936.27458</v>
      </c>
      <c r="R37" s="148">
        <f t="shared" si="10"/>
        <v>251576.30062</v>
      </c>
      <c r="S37" s="144"/>
    </row>
    <row r="38" spans="1:19" s="136" customFormat="1" ht="12.75" outlineLevel="3">
      <c r="A38" s="31" t="s">
        <v>11</v>
      </c>
      <c r="B38" s="32" t="s">
        <v>31</v>
      </c>
      <c r="C38" s="32" t="s">
        <v>1</v>
      </c>
      <c r="D38" s="32" t="s">
        <v>113</v>
      </c>
      <c r="E38" s="32" t="s">
        <v>105</v>
      </c>
      <c r="F38" s="36">
        <f>F39+F40</f>
        <v>2424435.32</v>
      </c>
      <c r="G38" s="36">
        <f aca="true" t="shared" si="11" ref="G38:R38">G39+G40</f>
        <v>208546.27458000003</v>
      </c>
      <c r="H38" s="36">
        <f t="shared" si="11"/>
        <v>202036.27458000003</v>
      </c>
      <c r="I38" s="36">
        <f t="shared" si="11"/>
        <v>202036.27458000003</v>
      </c>
      <c r="J38" s="36">
        <f t="shared" si="11"/>
        <v>202036.27458000003</v>
      </c>
      <c r="K38" s="36">
        <f t="shared" si="11"/>
        <v>202036.27458000003</v>
      </c>
      <c r="L38" s="36">
        <f t="shared" si="11"/>
        <v>202036.27458000003</v>
      </c>
      <c r="M38" s="36">
        <f t="shared" si="11"/>
        <v>202036.27458000003</v>
      </c>
      <c r="N38" s="36">
        <f t="shared" si="11"/>
        <v>202036.27458000003</v>
      </c>
      <c r="O38" s="36">
        <f t="shared" si="11"/>
        <v>202036.27458000003</v>
      </c>
      <c r="P38" s="36">
        <f t="shared" si="11"/>
        <v>202036.27458000003</v>
      </c>
      <c r="Q38" s="36">
        <f t="shared" si="11"/>
        <v>202036.27458000003</v>
      </c>
      <c r="R38" s="36">
        <f t="shared" si="11"/>
        <v>195526.30062</v>
      </c>
      <c r="S38" s="137"/>
    </row>
    <row r="39" spans="1:20" s="136" customFormat="1" ht="12.75" outlineLevel="3">
      <c r="A39" s="37" t="s">
        <v>12</v>
      </c>
      <c r="B39" s="38" t="s">
        <v>31</v>
      </c>
      <c r="C39" s="38" t="s">
        <v>1</v>
      </c>
      <c r="D39" s="38" t="s">
        <v>113</v>
      </c>
      <c r="E39" s="38" t="s">
        <v>10</v>
      </c>
      <c r="F39" s="40">
        <v>1862085.5</v>
      </c>
      <c r="G39" s="40">
        <f>155173.79+5000</f>
        <v>160173.79</v>
      </c>
      <c r="H39" s="40">
        <v>155173.79</v>
      </c>
      <c r="I39" s="40">
        <v>155173.79</v>
      </c>
      <c r="J39" s="40">
        <v>155173.79</v>
      </c>
      <c r="K39" s="40">
        <v>155173.79</v>
      </c>
      <c r="L39" s="40">
        <v>155173.79</v>
      </c>
      <c r="M39" s="40">
        <v>155173.79</v>
      </c>
      <c r="N39" s="40">
        <v>155173.79</v>
      </c>
      <c r="O39" s="40">
        <v>155173.79</v>
      </c>
      <c r="P39" s="40">
        <v>155173.79</v>
      </c>
      <c r="Q39" s="40">
        <v>155173.79</v>
      </c>
      <c r="R39" s="40">
        <f>155173.79-5000+0.02</f>
        <v>150173.81</v>
      </c>
      <c r="S39" s="137"/>
      <c r="T39" s="138"/>
    </row>
    <row r="40" spans="1:19" s="136" customFormat="1" ht="12.75" outlineLevel="2">
      <c r="A40" s="37" t="s">
        <v>13</v>
      </c>
      <c r="B40" s="38" t="s">
        <v>31</v>
      </c>
      <c r="C40" s="38" t="s">
        <v>1</v>
      </c>
      <c r="D40" s="38" t="s">
        <v>113</v>
      </c>
      <c r="E40" s="38" t="s">
        <v>68</v>
      </c>
      <c r="F40" s="40">
        <v>562349.82</v>
      </c>
      <c r="G40" s="40">
        <f>G39*30.2%</f>
        <v>48372.484580000004</v>
      </c>
      <c r="H40" s="40">
        <f aca="true" t="shared" si="12" ref="H40:R40">H39*30.2%</f>
        <v>46862.484580000004</v>
      </c>
      <c r="I40" s="40">
        <f t="shared" si="12"/>
        <v>46862.484580000004</v>
      </c>
      <c r="J40" s="40">
        <f t="shared" si="12"/>
        <v>46862.484580000004</v>
      </c>
      <c r="K40" s="40">
        <f t="shared" si="12"/>
        <v>46862.484580000004</v>
      </c>
      <c r="L40" s="40">
        <f t="shared" si="12"/>
        <v>46862.484580000004</v>
      </c>
      <c r="M40" s="40">
        <f t="shared" si="12"/>
        <v>46862.484580000004</v>
      </c>
      <c r="N40" s="40">
        <f t="shared" si="12"/>
        <v>46862.484580000004</v>
      </c>
      <c r="O40" s="40">
        <f t="shared" si="12"/>
        <v>46862.484580000004</v>
      </c>
      <c r="P40" s="40">
        <f t="shared" si="12"/>
        <v>46862.484580000004</v>
      </c>
      <c r="Q40" s="40">
        <f t="shared" si="12"/>
        <v>46862.484580000004</v>
      </c>
      <c r="R40" s="40">
        <f t="shared" si="12"/>
        <v>45352.49062</v>
      </c>
      <c r="S40" s="137"/>
    </row>
    <row r="41" spans="1:19" s="136" customFormat="1" ht="12.75" outlineLevel="3">
      <c r="A41" s="31" t="s">
        <v>15</v>
      </c>
      <c r="B41" s="32" t="s">
        <v>31</v>
      </c>
      <c r="C41" s="32" t="s">
        <v>1</v>
      </c>
      <c r="D41" s="32" t="s">
        <v>113</v>
      </c>
      <c r="E41" s="32" t="s">
        <v>14</v>
      </c>
      <c r="F41" s="36">
        <f>F42</f>
        <v>3160</v>
      </c>
      <c r="G41" s="36">
        <f aca="true" t="shared" si="13" ref="G41:R41">G42</f>
        <v>1160</v>
      </c>
      <c r="H41" s="36">
        <f t="shared" si="13"/>
        <v>0</v>
      </c>
      <c r="I41" s="36">
        <f t="shared" si="13"/>
        <v>0</v>
      </c>
      <c r="J41" s="36">
        <f t="shared" si="13"/>
        <v>1000</v>
      </c>
      <c r="K41" s="36">
        <f t="shared" si="13"/>
        <v>0</v>
      </c>
      <c r="L41" s="36">
        <f t="shared" si="13"/>
        <v>0</v>
      </c>
      <c r="M41" s="36">
        <f t="shared" si="13"/>
        <v>0</v>
      </c>
      <c r="N41" s="36">
        <f t="shared" si="13"/>
        <v>0</v>
      </c>
      <c r="O41" s="36">
        <f t="shared" si="13"/>
        <v>1000</v>
      </c>
      <c r="P41" s="36">
        <f t="shared" si="13"/>
        <v>0</v>
      </c>
      <c r="Q41" s="36">
        <f t="shared" si="13"/>
        <v>0</v>
      </c>
      <c r="R41" s="36">
        <f t="shared" si="13"/>
        <v>0</v>
      </c>
      <c r="S41" s="137"/>
    </row>
    <row r="42" spans="1:19" s="136" customFormat="1" ht="12.75" outlineLevel="3">
      <c r="A42" s="37" t="s">
        <v>16</v>
      </c>
      <c r="B42" s="38" t="s">
        <v>31</v>
      </c>
      <c r="C42" s="38" t="s">
        <v>1</v>
      </c>
      <c r="D42" s="38" t="s">
        <v>113</v>
      </c>
      <c r="E42" s="38" t="s">
        <v>14</v>
      </c>
      <c r="F42" s="40">
        <v>3160</v>
      </c>
      <c r="G42" s="40">
        <v>1160</v>
      </c>
      <c r="H42" s="40">
        <v>0</v>
      </c>
      <c r="I42" s="40">
        <v>0</v>
      </c>
      <c r="J42" s="40">
        <v>1000</v>
      </c>
      <c r="K42" s="40">
        <v>0</v>
      </c>
      <c r="L42" s="40">
        <v>0</v>
      </c>
      <c r="M42" s="40"/>
      <c r="N42" s="40">
        <v>0</v>
      </c>
      <c r="O42" s="40">
        <v>1000</v>
      </c>
      <c r="P42" s="40">
        <v>0</v>
      </c>
      <c r="Q42" s="40">
        <v>0</v>
      </c>
      <c r="R42" s="40">
        <v>0</v>
      </c>
      <c r="S42" s="137"/>
    </row>
    <row r="43" spans="1:18" s="158" customFormat="1" ht="16.5" customHeight="1" outlineLevel="3">
      <c r="A43" s="169" t="s">
        <v>3</v>
      </c>
      <c r="B43" s="156" t="s">
        <v>31</v>
      </c>
      <c r="C43" s="156" t="s">
        <v>1</v>
      </c>
      <c r="D43" s="156" t="s">
        <v>113</v>
      </c>
      <c r="E43" s="156" t="s">
        <v>2</v>
      </c>
      <c r="F43" s="164">
        <f>SUM(F44:F50)</f>
        <v>213334</v>
      </c>
      <c r="G43" s="164">
        <f aca="true" t="shared" si="14" ref="G43:R43">SUM(G44:G50)</f>
        <v>19178.1</v>
      </c>
      <c r="H43" s="164">
        <f t="shared" si="14"/>
        <v>37631.2</v>
      </c>
      <c r="I43" s="164">
        <f t="shared" si="14"/>
        <v>18451.2</v>
      </c>
      <c r="J43" s="164">
        <f t="shared" si="14"/>
        <v>19151.2</v>
      </c>
      <c r="K43" s="164">
        <f t="shared" si="14"/>
        <v>18231.2</v>
      </c>
      <c r="L43" s="164">
        <f t="shared" si="14"/>
        <v>38181.1</v>
      </c>
      <c r="M43" s="164">
        <f t="shared" si="14"/>
        <v>7390</v>
      </c>
      <c r="N43" s="164">
        <f t="shared" si="14"/>
        <v>7390</v>
      </c>
      <c r="O43" s="164">
        <f t="shared" si="14"/>
        <v>26890</v>
      </c>
      <c r="P43" s="164">
        <f t="shared" si="14"/>
        <v>7390</v>
      </c>
      <c r="Q43" s="164">
        <f t="shared" si="14"/>
        <v>7200</v>
      </c>
      <c r="R43" s="164">
        <f t="shared" si="14"/>
        <v>6250</v>
      </c>
    </row>
    <row r="44" spans="1:18" ht="15.75" customHeight="1" outlineLevel="3">
      <c r="A44" s="31"/>
      <c r="B44" s="39" t="s">
        <v>31</v>
      </c>
      <c r="C44" s="39" t="s">
        <v>1</v>
      </c>
      <c r="D44" s="39" t="s">
        <v>113</v>
      </c>
      <c r="E44" s="39" t="s">
        <v>18</v>
      </c>
      <c r="F44" s="45">
        <f>G44+H44+I44+J44+K44+L44+M44+N44+O44+P44+Q44+R44</f>
        <v>31200</v>
      </c>
      <c r="G44" s="45">
        <v>2600</v>
      </c>
      <c r="H44" s="45">
        <v>2600</v>
      </c>
      <c r="I44" s="45">
        <v>2600</v>
      </c>
      <c r="J44" s="45">
        <v>2600</v>
      </c>
      <c r="K44" s="45">
        <v>2600</v>
      </c>
      <c r="L44" s="45">
        <v>2600</v>
      </c>
      <c r="M44" s="45">
        <v>2600</v>
      </c>
      <c r="N44" s="45">
        <v>2600</v>
      </c>
      <c r="O44" s="45">
        <v>2600</v>
      </c>
      <c r="P44" s="45">
        <v>2600</v>
      </c>
      <c r="Q44" s="45">
        <v>2600</v>
      </c>
      <c r="R44" s="45">
        <v>2600</v>
      </c>
    </row>
    <row r="45" spans="1:18" ht="16.5" customHeight="1" outlineLevel="3">
      <c r="A45" s="31"/>
      <c r="B45" s="39" t="s">
        <v>31</v>
      </c>
      <c r="C45" s="39" t="s">
        <v>1</v>
      </c>
      <c r="D45" s="39" t="s">
        <v>113</v>
      </c>
      <c r="E45" s="39" t="s">
        <v>17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</row>
    <row r="46" spans="1:18" ht="16.5" customHeight="1" outlineLevel="3">
      <c r="A46" s="31"/>
      <c r="B46" s="39" t="s">
        <v>31</v>
      </c>
      <c r="C46" s="39" t="s">
        <v>1</v>
      </c>
      <c r="D46" s="39" t="s">
        <v>113</v>
      </c>
      <c r="E46" s="39" t="s">
        <v>19</v>
      </c>
      <c r="F46" s="60">
        <f>G46+H46+I46+J46+K46+L46+M46+N46+O46+P46+Q46+R46</f>
        <v>51947</v>
      </c>
      <c r="G46" s="60">
        <v>4647</v>
      </c>
      <c r="H46" s="60">
        <v>3500</v>
      </c>
      <c r="I46" s="60">
        <v>3920</v>
      </c>
      <c r="J46" s="60">
        <v>4620</v>
      </c>
      <c r="K46" s="60">
        <v>3700</v>
      </c>
      <c r="L46" s="60">
        <v>4150</v>
      </c>
      <c r="M46" s="60">
        <v>4790</v>
      </c>
      <c r="N46" s="60">
        <v>4790</v>
      </c>
      <c r="O46" s="60">
        <v>4790</v>
      </c>
      <c r="P46" s="60">
        <v>4790</v>
      </c>
      <c r="Q46" s="60">
        <v>4600</v>
      </c>
      <c r="R46" s="60">
        <v>3650</v>
      </c>
    </row>
    <row r="47" spans="1:18" ht="16.5" customHeight="1" outlineLevel="3">
      <c r="A47" s="31"/>
      <c r="B47" s="39" t="s">
        <v>31</v>
      </c>
      <c r="C47" s="39" t="s">
        <v>1</v>
      </c>
      <c r="D47" s="39" t="s">
        <v>113</v>
      </c>
      <c r="E47" s="39" t="s">
        <v>9</v>
      </c>
      <c r="F47" s="60">
        <f>G47+H47+I47+J47+K47+L47+M47+N47+O47+P47+Q47+R47</f>
        <v>31150.5</v>
      </c>
      <c r="G47" s="45">
        <v>5175.1</v>
      </c>
      <c r="H47" s="45">
        <v>5275.1</v>
      </c>
      <c r="I47" s="45">
        <v>5175.1</v>
      </c>
      <c r="J47" s="45">
        <v>5175.1</v>
      </c>
      <c r="K47" s="45">
        <v>5175.1</v>
      </c>
      <c r="L47" s="45">
        <v>5175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</row>
    <row r="48" spans="1:18" ht="16.5" customHeight="1" outlineLevel="3">
      <c r="A48" s="31"/>
      <c r="B48" s="39" t="s">
        <v>31</v>
      </c>
      <c r="C48" s="39" t="s">
        <v>1</v>
      </c>
      <c r="D48" s="39" t="s">
        <v>113</v>
      </c>
      <c r="E48" s="39" t="s">
        <v>4</v>
      </c>
      <c r="F48" s="60">
        <f>G48+H48+I48+J48+K48+L48+M48+N48+O48+P48+Q48+R48</f>
        <v>40536.5</v>
      </c>
      <c r="G48" s="45">
        <v>6756</v>
      </c>
      <c r="H48" s="45">
        <v>6756.1</v>
      </c>
      <c r="I48" s="45">
        <v>6756.1</v>
      </c>
      <c r="J48" s="45">
        <v>6756.1</v>
      </c>
      <c r="K48" s="45">
        <v>6756.1</v>
      </c>
      <c r="L48" s="45">
        <v>6756.1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</row>
    <row r="49" spans="1:18" ht="16.5" customHeight="1" outlineLevel="3">
      <c r="A49" s="31"/>
      <c r="B49" s="39" t="s">
        <v>31</v>
      </c>
      <c r="C49" s="39" t="s">
        <v>1</v>
      </c>
      <c r="D49" s="39" t="s">
        <v>113</v>
      </c>
      <c r="E49" s="39" t="s">
        <v>6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</row>
    <row r="50" spans="1:18" ht="16.5" customHeight="1" outlineLevel="3">
      <c r="A50" s="31"/>
      <c r="B50" s="39" t="s">
        <v>31</v>
      </c>
      <c r="C50" s="39" t="s">
        <v>1</v>
      </c>
      <c r="D50" s="39" t="s">
        <v>113</v>
      </c>
      <c r="E50" s="39" t="s">
        <v>22</v>
      </c>
      <c r="F50" s="45">
        <f>G50+H50+I50+J50+K50+L50+M50+N50+O50+P50+Q50+R50</f>
        <v>58500</v>
      </c>
      <c r="G50" s="45">
        <v>0</v>
      </c>
      <c r="H50" s="45">
        <v>19500</v>
      </c>
      <c r="I50" s="45">
        <v>0</v>
      </c>
      <c r="J50" s="45">
        <v>0</v>
      </c>
      <c r="K50" s="45">
        <v>0</v>
      </c>
      <c r="L50" s="45">
        <v>19500</v>
      </c>
      <c r="M50" s="45">
        <v>0</v>
      </c>
      <c r="N50" s="45">
        <v>0</v>
      </c>
      <c r="O50" s="45">
        <v>19500</v>
      </c>
      <c r="P50" s="45">
        <v>0</v>
      </c>
      <c r="Q50" s="45">
        <v>0</v>
      </c>
      <c r="R50" s="45">
        <v>0</v>
      </c>
    </row>
    <row r="51" spans="1:18" s="158" customFormat="1" ht="16.5" customHeight="1" outlineLevel="3">
      <c r="A51" s="169"/>
      <c r="B51" s="156" t="s">
        <v>31</v>
      </c>
      <c r="C51" s="156" t="s">
        <v>1</v>
      </c>
      <c r="D51" s="156" t="s">
        <v>113</v>
      </c>
      <c r="E51" s="156" t="s">
        <v>118</v>
      </c>
      <c r="F51" s="171">
        <f>F52</f>
        <v>781526</v>
      </c>
      <c r="G51" s="171">
        <f aca="true" t="shared" si="15" ref="G51:R51">G52</f>
        <v>149400</v>
      </c>
      <c r="H51" s="171">
        <f t="shared" si="15"/>
        <v>128126</v>
      </c>
      <c r="I51" s="171">
        <f t="shared" si="15"/>
        <v>131600</v>
      </c>
      <c r="J51" s="171">
        <f t="shared" si="15"/>
        <v>75500</v>
      </c>
      <c r="K51" s="171">
        <f t="shared" si="15"/>
        <v>72400</v>
      </c>
      <c r="L51" s="171">
        <f t="shared" si="15"/>
        <v>9400</v>
      </c>
      <c r="M51" s="171">
        <f t="shared" si="15"/>
        <v>8400</v>
      </c>
      <c r="N51" s="171">
        <f t="shared" si="15"/>
        <v>9100</v>
      </c>
      <c r="O51" s="171">
        <f t="shared" si="15"/>
        <v>30500</v>
      </c>
      <c r="P51" s="171">
        <f t="shared" si="15"/>
        <v>48600</v>
      </c>
      <c r="Q51" s="171">
        <f t="shared" si="15"/>
        <v>68700</v>
      </c>
      <c r="R51" s="171">
        <f t="shared" si="15"/>
        <v>49800</v>
      </c>
    </row>
    <row r="52" spans="1:18" ht="16.5" customHeight="1" outlineLevel="3">
      <c r="A52" s="31"/>
      <c r="B52" s="39" t="s">
        <v>31</v>
      </c>
      <c r="C52" s="39" t="s">
        <v>1</v>
      </c>
      <c r="D52" s="39" t="s">
        <v>113</v>
      </c>
      <c r="E52" s="39" t="s">
        <v>19</v>
      </c>
      <c r="F52" s="60">
        <f>G52+H52+I52+J52+K52+L52+M52+N52+O52+P52+Q52+R52</f>
        <v>781526</v>
      </c>
      <c r="G52" s="45">
        <f>11300+118100+20000</f>
        <v>149400</v>
      </c>
      <c r="H52" s="45">
        <f>11200+302500-2100-183474</f>
        <v>128126</v>
      </c>
      <c r="I52" s="45">
        <f>8400+73200+50000</f>
        <v>131600</v>
      </c>
      <c r="J52" s="45">
        <f>21000+54500+50000-50000</f>
        <v>75500</v>
      </c>
      <c r="K52" s="45">
        <f>9800+62600</f>
        <v>72400</v>
      </c>
      <c r="L52" s="45">
        <v>9400</v>
      </c>
      <c r="M52" s="45">
        <v>8400</v>
      </c>
      <c r="N52" s="45">
        <v>9100</v>
      </c>
      <c r="O52" s="45">
        <f>11500+19000</f>
        <v>30500</v>
      </c>
      <c r="P52" s="45">
        <f>18200+30400</f>
        <v>48600</v>
      </c>
      <c r="Q52" s="45">
        <f>10500+83200-25000</f>
        <v>68700</v>
      </c>
      <c r="R52" s="45">
        <f>7300+67500-25000</f>
        <v>49800</v>
      </c>
    </row>
    <row r="53" spans="1:18" s="158" customFormat="1" ht="16.5" customHeight="1" outlineLevel="3">
      <c r="A53" s="169" t="s">
        <v>100</v>
      </c>
      <c r="B53" s="163" t="s">
        <v>31</v>
      </c>
      <c r="C53" s="163" t="s">
        <v>1</v>
      </c>
      <c r="D53" s="156" t="s">
        <v>99</v>
      </c>
      <c r="E53" s="163" t="s">
        <v>2</v>
      </c>
      <c r="F53" s="171">
        <f>F54</f>
        <v>410600</v>
      </c>
      <c r="G53" s="171">
        <f aca="true" t="shared" si="16" ref="G53:R53">G54</f>
        <v>34217</v>
      </c>
      <c r="H53" s="171">
        <f t="shared" si="16"/>
        <v>34217</v>
      </c>
      <c r="I53" s="171">
        <f t="shared" si="16"/>
        <v>34217</v>
      </c>
      <c r="J53" s="171">
        <f t="shared" si="16"/>
        <v>34217</v>
      </c>
      <c r="K53" s="171">
        <f t="shared" si="16"/>
        <v>34217</v>
      </c>
      <c r="L53" s="171">
        <f t="shared" si="16"/>
        <v>34217</v>
      </c>
      <c r="M53" s="171">
        <f t="shared" si="16"/>
        <v>34217</v>
      </c>
      <c r="N53" s="171">
        <f t="shared" si="16"/>
        <v>34217</v>
      </c>
      <c r="O53" s="171">
        <f t="shared" si="16"/>
        <v>34217</v>
      </c>
      <c r="P53" s="171">
        <f t="shared" si="16"/>
        <v>34217</v>
      </c>
      <c r="Q53" s="171">
        <f t="shared" si="16"/>
        <v>34217</v>
      </c>
      <c r="R53" s="171">
        <f t="shared" si="16"/>
        <v>34213</v>
      </c>
    </row>
    <row r="54" spans="1:18" ht="16.5" customHeight="1" outlineLevel="3">
      <c r="A54" s="44" t="s">
        <v>100</v>
      </c>
      <c r="B54" s="39" t="s">
        <v>31</v>
      </c>
      <c r="C54" s="39" t="s">
        <v>1</v>
      </c>
      <c r="D54" s="39" t="s">
        <v>99</v>
      </c>
      <c r="E54" s="39" t="s">
        <v>22</v>
      </c>
      <c r="F54" s="60">
        <f>G54+H54+I54+J54+K54+L54+M54+N54+O54+P54+Q54+R54</f>
        <v>410600</v>
      </c>
      <c r="G54" s="45">
        <v>34217</v>
      </c>
      <c r="H54" s="45">
        <v>34217</v>
      </c>
      <c r="I54" s="45">
        <v>34217</v>
      </c>
      <c r="J54" s="45">
        <v>34217</v>
      </c>
      <c r="K54" s="45">
        <v>34217</v>
      </c>
      <c r="L54" s="45">
        <v>34217</v>
      </c>
      <c r="M54" s="45">
        <v>34217</v>
      </c>
      <c r="N54" s="45">
        <v>34217</v>
      </c>
      <c r="O54" s="45">
        <v>34217</v>
      </c>
      <c r="P54" s="45">
        <v>34217</v>
      </c>
      <c r="Q54" s="45">
        <v>34217</v>
      </c>
      <c r="R54" s="45">
        <v>34213</v>
      </c>
    </row>
    <row r="55" spans="1:18" s="158" customFormat="1" ht="12.75" outlineLevel="3">
      <c r="A55" s="168" t="s">
        <v>28</v>
      </c>
      <c r="B55" s="163" t="s">
        <v>31</v>
      </c>
      <c r="C55" s="163" t="s">
        <v>1</v>
      </c>
      <c r="D55" s="156" t="s">
        <v>113</v>
      </c>
      <c r="E55" s="163" t="s">
        <v>27</v>
      </c>
      <c r="F55" s="157">
        <f aca="true" t="shared" si="17" ref="F55:F60">G55+H55+I55+J55+K55+L55+M55+N55+O55+P55+Q55+R55</f>
        <v>22649</v>
      </c>
      <c r="G55" s="171">
        <f aca="true" t="shared" si="18" ref="G55:R55">G56</f>
        <v>5662.25</v>
      </c>
      <c r="H55" s="171">
        <f t="shared" si="18"/>
        <v>0</v>
      </c>
      <c r="I55" s="171">
        <f t="shared" si="18"/>
        <v>0</v>
      </c>
      <c r="J55" s="171">
        <f t="shared" si="18"/>
        <v>5662.25</v>
      </c>
      <c r="K55" s="171">
        <f t="shared" si="18"/>
        <v>0</v>
      </c>
      <c r="L55" s="171">
        <f t="shared" si="18"/>
        <v>0</v>
      </c>
      <c r="M55" s="171">
        <f t="shared" si="18"/>
        <v>5662.25</v>
      </c>
      <c r="N55" s="171">
        <f t="shared" si="18"/>
        <v>0</v>
      </c>
      <c r="O55" s="171">
        <f t="shared" si="18"/>
        <v>0</v>
      </c>
      <c r="P55" s="171">
        <f t="shared" si="18"/>
        <v>5662.25</v>
      </c>
      <c r="Q55" s="171">
        <f t="shared" si="18"/>
        <v>0</v>
      </c>
      <c r="R55" s="171">
        <f t="shared" si="18"/>
        <v>0</v>
      </c>
    </row>
    <row r="56" spans="1:18" ht="12.75" outlineLevel="1">
      <c r="A56" s="44" t="s">
        <v>21</v>
      </c>
      <c r="B56" s="39" t="s">
        <v>31</v>
      </c>
      <c r="C56" s="39" t="s">
        <v>1</v>
      </c>
      <c r="D56" s="39" t="s">
        <v>113</v>
      </c>
      <c r="E56" s="39" t="s">
        <v>27</v>
      </c>
      <c r="F56" s="60">
        <f t="shared" si="17"/>
        <v>22649</v>
      </c>
      <c r="G56" s="40">
        <v>5662.25</v>
      </c>
      <c r="H56" s="40">
        <v>0</v>
      </c>
      <c r="I56" s="40">
        <v>0</v>
      </c>
      <c r="J56" s="40">
        <v>5662.25</v>
      </c>
      <c r="K56" s="40">
        <v>0</v>
      </c>
      <c r="L56" s="40">
        <v>0</v>
      </c>
      <c r="M56" s="40">
        <v>5662.25</v>
      </c>
      <c r="N56" s="40">
        <v>0</v>
      </c>
      <c r="O56" s="40">
        <v>0</v>
      </c>
      <c r="P56" s="40">
        <v>5662.25</v>
      </c>
      <c r="Q56" s="40">
        <v>0</v>
      </c>
      <c r="R56" s="40">
        <v>0</v>
      </c>
    </row>
    <row r="57" spans="1:18" ht="12.75" outlineLevel="2">
      <c r="A57" s="41" t="s">
        <v>30</v>
      </c>
      <c r="B57" s="42" t="s">
        <v>31</v>
      </c>
      <c r="C57" s="42" t="s">
        <v>1</v>
      </c>
      <c r="D57" s="32" t="s">
        <v>113</v>
      </c>
      <c r="E57" s="42" t="s">
        <v>29</v>
      </c>
      <c r="F57" s="60">
        <f t="shared" si="17"/>
        <v>0</v>
      </c>
      <c r="G57" s="43">
        <f aca="true" t="shared" si="19" ref="G57:R57">G58</f>
        <v>0</v>
      </c>
      <c r="H57" s="43">
        <f t="shared" si="19"/>
        <v>0</v>
      </c>
      <c r="I57" s="43">
        <f t="shared" si="19"/>
        <v>0</v>
      </c>
      <c r="J57" s="43">
        <f t="shared" si="19"/>
        <v>0</v>
      </c>
      <c r="K57" s="43">
        <f t="shared" si="19"/>
        <v>0</v>
      </c>
      <c r="L57" s="43">
        <f t="shared" si="19"/>
        <v>0</v>
      </c>
      <c r="M57" s="43">
        <f t="shared" si="19"/>
        <v>0</v>
      </c>
      <c r="N57" s="43">
        <f t="shared" si="19"/>
        <v>0</v>
      </c>
      <c r="O57" s="43">
        <f t="shared" si="19"/>
        <v>0</v>
      </c>
      <c r="P57" s="43">
        <f t="shared" si="19"/>
        <v>0</v>
      </c>
      <c r="Q57" s="43">
        <f t="shared" si="19"/>
        <v>0</v>
      </c>
      <c r="R57" s="43">
        <f t="shared" si="19"/>
        <v>0</v>
      </c>
    </row>
    <row r="58" spans="1:18" ht="12.75" outlineLevel="3">
      <c r="A58" s="46" t="s">
        <v>21</v>
      </c>
      <c r="B58" s="47" t="s">
        <v>31</v>
      </c>
      <c r="C58" s="47" t="s">
        <v>1</v>
      </c>
      <c r="D58" s="39" t="s">
        <v>113</v>
      </c>
      <c r="E58" s="47" t="s">
        <v>29</v>
      </c>
      <c r="F58" s="60">
        <f t="shared" si="17"/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</row>
    <row r="59" spans="1:18" ht="12.75" outlineLevel="3">
      <c r="A59" s="46"/>
      <c r="B59" s="42" t="s">
        <v>31</v>
      </c>
      <c r="C59" s="42" t="s">
        <v>1</v>
      </c>
      <c r="D59" s="32" t="s">
        <v>113</v>
      </c>
      <c r="E59" s="42" t="s">
        <v>90</v>
      </c>
      <c r="F59" s="60">
        <f t="shared" si="17"/>
        <v>0</v>
      </c>
      <c r="G59" s="43">
        <f aca="true" t="shared" si="20" ref="G59:R59">G60</f>
        <v>0</v>
      </c>
      <c r="H59" s="43">
        <f t="shared" si="20"/>
        <v>0</v>
      </c>
      <c r="I59" s="43">
        <f t="shared" si="20"/>
        <v>0</v>
      </c>
      <c r="J59" s="43">
        <f t="shared" si="20"/>
        <v>0</v>
      </c>
      <c r="K59" s="43">
        <f t="shared" si="20"/>
        <v>0</v>
      </c>
      <c r="L59" s="43">
        <f t="shared" si="20"/>
        <v>0</v>
      </c>
      <c r="M59" s="43">
        <f t="shared" si="20"/>
        <v>0</v>
      </c>
      <c r="N59" s="43">
        <f t="shared" si="20"/>
        <v>0</v>
      </c>
      <c r="O59" s="43">
        <f t="shared" si="20"/>
        <v>0</v>
      </c>
      <c r="P59" s="43">
        <f t="shared" si="20"/>
        <v>0</v>
      </c>
      <c r="Q59" s="43">
        <f t="shared" si="20"/>
        <v>0</v>
      </c>
      <c r="R59" s="43">
        <f t="shared" si="20"/>
        <v>0</v>
      </c>
    </row>
    <row r="60" spans="1:18" ht="12.75" outlineLevel="3">
      <c r="A60" s="46"/>
      <c r="B60" s="47" t="s">
        <v>31</v>
      </c>
      <c r="C60" s="47" t="s">
        <v>1</v>
      </c>
      <c r="D60" s="39" t="s">
        <v>113</v>
      </c>
      <c r="E60" s="47" t="s">
        <v>90</v>
      </c>
      <c r="F60" s="60">
        <f t="shared" si="17"/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</row>
    <row r="61" spans="1:18" ht="25.5" outlineLevel="3">
      <c r="A61" s="85" t="s">
        <v>140</v>
      </c>
      <c r="B61" s="77" t="s">
        <v>31</v>
      </c>
      <c r="C61" s="77" t="s">
        <v>24</v>
      </c>
      <c r="D61" s="77" t="s">
        <v>71</v>
      </c>
      <c r="E61" s="77" t="s">
        <v>2</v>
      </c>
      <c r="F61" s="78">
        <f>F62</f>
        <v>64260</v>
      </c>
      <c r="G61" s="78">
        <f aca="true" t="shared" si="21" ref="G61:R63">G62</f>
        <v>7140</v>
      </c>
      <c r="H61" s="78">
        <f t="shared" si="21"/>
        <v>7140</v>
      </c>
      <c r="I61" s="78">
        <f t="shared" si="21"/>
        <v>7140</v>
      </c>
      <c r="J61" s="78">
        <f t="shared" si="21"/>
        <v>7140</v>
      </c>
      <c r="K61" s="78">
        <f t="shared" si="21"/>
        <v>7140</v>
      </c>
      <c r="L61" s="78">
        <f t="shared" si="21"/>
        <v>0</v>
      </c>
      <c r="M61" s="78">
        <f t="shared" si="21"/>
        <v>0</v>
      </c>
      <c r="N61" s="78">
        <f t="shared" si="21"/>
        <v>0</v>
      </c>
      <c r="O61" s="78">
        <f t="shared" si="21"/>
        <v>7140</v>
      </c>
      <c r="P61" s="78">
        <f t="shared" si="21"/>
        <v>7140</v>
      </c>
      <c r="Q61" s="78">
        <f t="shared" si="21"/>
        <v>7140</v>
      </c>
      <c r="R61" s="78">
        <f t="shared" si="21"/>
        <v>7140</v>
      </c>
    </row>
    <row r="62" spans="1:18" ht="25.5" outlineLevel="3">
      <c r="A62" s="167" t="s">
        <v>140</v>
      </c>
      <c r="B62" s="163" t="s">
        <v>31</v>
      </c>
      <c r="C62" s="163" t="s">
        <v>24</v>
      </c>
      <c r="D62" s="163" t="s">
        <v>71</v>
      </c>
      <c r="E62" s="47" t="s">
        <v>22</v>
      </c>
      <c r="F62" s="48">
        <f>G62+H62+I62+J62+L62+K62+M62+N62+O62+P62+Q62+R62</f>
        <v>64260</v>
      </c>
      <c r="G62" s="48">
        <v>7140</v>
      </c>
      <c r="H62" s="48">
        <v>7140</v>
      </c>
      <c r="I62" s="48">
        <v>7140</v>
      </c>
      <c r="J62" s="48">
        <v>7140</v>
      </c>
      <c r="K62" s="48">
        <v>7140</v>
      </c>
      <c r="L62" s="48">
        <v>0</v>
      </c>
      <c r="M62" s="48">
        <v>0</v>
      </c>
      <c r="N62" s="48">
        <v>0</v>
      </c>
      <c r="O62" s="48">
        <v>7140</v>
      </c>
      <c r="P62" s="48">
        <v>7140</v>
      </c>
      <c r="Q62" s="48">
        <v>7140</v>
      </c>
      <c r="R62" s="48">
        <v>7140</v>
      </c>
    </row>
    <row r="63" spans="1:18" ht="39" customHeight="1" outlineLevel="3">
      <c r="A63" s="85" t="s">
        <v>102</v>
      </c>
      <c r="B63" s="77" t="s">
        <v>31</v>
      </c>
      <c r="C63" s="77" t="s">
        <v>24</v>
      </c>
      <c r="D63" s="77" t="s">
        <v>98</v>
      </c>
      <c r="E63" s="77" t="s">
        <v>2</v>
      </c>
      <c r="F63" s="78">
        <f>F64</f>
        <v>111384</v>
      </c>
      <c r="G63" s="78">
        <f t="shared" si="21"/>
        <v>12376</v>
      </c>
      <c r="H63" s="78">
        <f t="shared" si="21"/>
        <v>12376</v>
      </c>
      <c r="I63" s="78">
        <f t="shared" si="21"/>
        <v>12376</v>
      </c>
      <c r="J63" s="78">
        <f t="shared" si="21"/>
        <v>12376</v>
      </c>
      <c r="K63" s="78">
        <f t="shared" si="21"/>
        <v>12376</v>
      </c>
      <c r="L63" s="78">
        <f t="shared" si="21"/>
        <v>0</v>
      </c>
      <c r="M63" s="78">
        <f t="shared" si="21"/>
        <v>0</v>
      </c>
      <c r="N63" s="78">
        <f t="shared" si="21"/>
        <v>0</v>
      </c>
      <c r="O63" s="78">
        <f t="shared" si="21"/>
        <v>12376</v>
      </c>
      <c r="P63" s="78">
        <f t="shared" si="21"/>
        <v>12376</v>
      </c>
      <c r="Q63" s="78">
        <f t="shared" si="21"/>
        <v>12376</v>
      </c>
      <c r="R63" s="78">
        <f t="shared" si="21"/>
        <v>12376</v>
      </c>
    </row>
    <row r="64" spans="1:18" ht="12.75" outlineLevel="3">
      <c r="A64" s="54" t="s">
        <v>101</v>
      </c>
      <c r="B64" s="47" t="s">
        <v>31</v>
      </c>
      <c r="C64" s="47" t="s">
        <v>24</v>
      </c>
      <c r="D64" s="39" t="s">
        <v>98</v>
      </c>
      <c r="E64" s="47" t="s">
        <v>22</v>
      </c>
      <c r="F64" s="48">
        <f>G64+H64+I64+J64+K64+L64+M64+N64+O64+P64+Q64+R64</f>
        <v>111384</v>
      </c>
      <c r="G64" s="48">
        <v>12376</v>
      </c>
      <c r="H64" s="48">
        <v>12376</v>
      </c>
      <c r="I64" s="48">
        <v>12376</v>
      </c>
      <c r="J64" s="48">
        <v>12376</v>
      </c>
      <c r="K64" s="48">
        <v>12376</v>
      </c>
      <c r="L64" s="48">
        <v>0</v>
      </c>
      <c r="M64" s="48">
        <v>0</v>
      </c>
      <c r="N64" s="48">
        <v>0</v>
      </c>
      <c r="O64" s="48">
        <v>12376</v>
      </c>
      <c r="P64" s="48">
        <v>12376</v>
      </c>
      <c r="Q64" s="48">
        <v>12376</v>
      </c>
      <c r="R64" s="48">
        <v>12376</v>
      </c>
    </row>
    <row r="65" spans="1:18" ht="52.5" customHeight="1" outlineLevel="3">
      <c r="A65" s="76" t="s">
        <v>62</v>
      </c>
      <c r="B65" s="79"/>
      <c r="C65" s="79" t="s">
        <v>24</v>
      </c>
      <c r="D65" s="79"/>
      <c r="E65" s="79"/>
      <c r="F65" s="80">
        <f aca="true" t="shared" si="22" ref="F65:R66">F66</f>
        <v>217600</v>
      </c>
      <c r="G65" s="80">
        <f t="shared" si="22"/>
        <v>18133</v>
      </c>
      <c r="H65" s="80">
        <f t="shared" si="22"/>
        <v>18133</v>
      </c>
      <c r="I65" s="80">
        <f t="shared" si="22"/>
        <v>18133</v>
      </c>
      <c r="J65" s="80">
        <f t="shared" si="22"/>
        <v>18133</v>
      </c>
      <c r="K65" s="80">
        <f t="shared" si="22"/>
        <v>18133</v>
      </c>
      <c r="L65" s="80">
        <f t="shared" si="22"/>
        <v>18133</v>
      </c>
      <c r="M65" s="80">
        <f t="shared" si="22"/>
        <v>18133</v>
      </c>
      <c r="N65" s="80">
        <f t="shared" si="22"/>
        <v>18133</v>
      </c>
      <c r="O65" s="80">
        <f t="shared" si="22"/>
        <v>18133</v>
      </c>
      <c r="P65" s="80">
        <f t="shared" si="22"/>
        <v>18133</v>
      </c>
      <c r="Q65" s="80">
        <f t="shared" si="22"/>
        <v>18133</v>
      </c>
      <c r="R65" s="80">
        <f t="shared" si="22"/>
        <v>18137</v>
      </c>
    </row>
    <row r="66" spans="1:18" ht="12.75" outlineLevel="3">
      <c r="A66" s="35" t="s">
        <v>60</v>
      </c>
      <c r="B66" s="32"/>
      <c r="C66" s="32" t="s">
        <v>24</v>
      </c>
      <c r="D66" s="32" t="s">
        <v>93</v>
      </c>
      <c r="E66" s="32"/>
      <c r="F66" s="36">
        <f t="shared" si="22"/>
        <v>217600</v>
      </c>
      <c r="G66" s="36">
        <f t="shared" si="22"/>
        <v>18133</v>
      </c>
      <c r="H66" s="36">
        <f t="shared" si="22"/>
        <v>18133</v>
      </c>
      <c r="I66" s="36">
        <f t="shared" si="22"/>
        <v>18133</v>
      </c>
      <c r="J66" s="36">
        <f t="shared" si="22"/>
        <v>18133</v>
      </c>
      <c r="K66" s="36">
        <f t="shared" si="22"/>
        <v>18133</v>
      </c>
      <c r="L66" s="36">
        <f t="shared" si="22"/>
        <v>18133</v>
      </c>
      <c r="M66" s="36">
        <f t="shared" si="22"/>
        <v>18133</v>
      </c>
      <c r="N66" s="36">
        <f t="shared" si="22"/>
        <v>18133</v>
      </c>
      <c r="O66" s="36">
        <f t="shared" si="22"/>
        <v>18133</v>
      </c>
      <c r="P66" s="36">
        <f t="shared" si="22"/>
        <v>18133</v>
      </c>
      <c r="Q66" s="36">
        <f t="shared" si="22"/>
        <v>18133</v>
      </c>
      <c r="R66" s="36">
        <f t="shared" si="22"/>
        <v>18137</v>
      </c>
    </row>
    <row r="67" spans="1:18" ht="12.75" outlineLevel="3">
      <c r="A67" s="35" t="s">
        <v>63</v>
      </c>
      <c r="B67" s="39"/>
      <c r="C67" s="42" t="s">
        <v>24</v>
      </c>
      <c r="D67" s="32" t="s">
        <v>94</v>
      </c>
      <c r="E67" s="38"/>
      <c r="F67" s="45">
        <f>F68+F69</f>
        <v>217600</v>
      </c>
      <c r="G67" s="45">
        <f aca="true" t="shared" si="23" ref="G67:R67">G68+G69</f>
        <v>18133</v>
      </c>
      <c r="H67" s="45">
        <f t="shared" si="23"/>
        <v>18133</v>
      </c>
      <c r="I67" s="45">
        <f t="shared" si="23"/>
        <v>18133</v>
      </c>
      <c r="J67" s="45">
        <f t="shared" si="23"/>
        <v>18133</v>
      </c>
      <c r="K67" s="45">
        <f t="shared" si="23"/>
        <v>18133</v>
      </c>
      <c r="L67" s="45">
        <f t="shared" si="23"/>
        <v>18133</v>
      </c>
      <c r="M67" s="45">
        <f t="shared" si="23"/>
        <v>18133</v>
      </c>
      <c r="N67" s="45">
        <f t="shared" si="23"/>
        <v>18133</v>
      </c>
      <c r="O67" s="45">
        <f t="shared" si="23"/>
        <v>18133</v>
      </c>
      <c r="P67" s="45">
        <f t="shared" si="23"/>
        <v>18133</v>
      </c>
      <c r="Q67" s="45">
        <f t="shared" si="23"/>
        <v>18133</v>
      </c>
      <c r="R67" s="45">
        <f t="shared" si="23"/>
        <v>18137</v>
      </c>
    </row>
    <row r="68" spans="1:18" ht="12.75" hidden="1" outlineLevel="3">
      <c r="A68" s="35" t="s">
        <v>62</v>
      </c>
      <c r="B68" s="39"/>
      <c r="C68" s="38" t="s">
        <v>24</v>
      </c>
      <c r="D68" s="32" t="s">
        <v>94</v>
      </c>
      <c r="E68" s="38" t="s">
        <v>2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</row>
    <row r="69" spans="1:18" s="158" customFormat="1" ht="12.75">
      <c r="A69" s="153" t="s">
        <v>62</v>
      </c>
      <c r="B69" s="182"/>
      <c r="C69" s="155" t="s">
        <v>24</v>
      </c>
      <c r="D69" s="154" t="s">
        <v>94</v>
      </c>
      <c r="E69" s="182" t="s">
        <v>33</v>
      </c>
      <c r="F69" s="157">
        <v>217600</v>
      </c>
      <c r="G69" s="166">
        <v>18133</v>
      </c>
      <c r="H69" s="166">
        <v>18133</v>
      </c>
      <c r="I69" s="166">
        <v>18133</v>
      </c>
      <c r="J69" s="166">
        <v>18133</v>
      </c>
      <c r="K69" s="166">
        <v>18133</v>
      </c>
      <c r="L69" s="166">
        <v>18133</v>
      </c>
      <c r="M69" s="166">
        <v>18133</v>
      </c>
      <c r="N69" s="166">
        <v>18133</v>
      </c>
      <c r="O69" s="166">
        <v>18133</v>
      </c>
      <c r="P69" s="166">
        <v>18133</v>
      </c>
      <c r="Q69" s="166">
        <v>18133</v>
      </c>
      <c r="R69" s="166">
        <v>18137</v>
      </c>
    </row>
    <row r="70" spans="1:18" ht="33.75" hidden="1">
      <c r="A70" s="76" t="s">
        <v>66</v>
      </c>
      <c r="B70" s="77" t="s">
        <v>31</v>
      </c>
      <c r="C70" s="77" t="s">
        <v>24</v>
      </c>
      <c r="D70" s="77" t="s">
        <v>92</v>
      </c>
      <c r="E70" s="77"/>
      <c r="F70" s="98">
        <f>F71+F72</f>
        <v>0</v>
      </c>
      <c r="G70" s="98">
        <f aca="true" t="shared" si="24" ref="G70:R70">G71+G72</f>
        <v>1296.75</v>
      </c>
      <c r="H70" s="98">
        <f t="shared" si="24"/>
        <v>1296.75</v>
      </c>
      <c r="I70" s="98">
        <f t="shared" si="24"/>
        <v>1296.75</v>
      </c>
      <c r="J70" s="98">
        <f t="shared" si="24"/>
        <v>1296.75</v>
      </c>
      <c r="K70" s="98">
        <f t="shared" si="24"/>
        <v>1296.75</v>
      </c>
      <c r="L70" s="98">
        <f t="shared" si="24"/>
        <v>1296.75</v>
      </c>
      <c r="M70" s="98">
        <f t="shared" si="24"/>
        <v>1296.75</v>
      </c>
      <c r="N70" s="98">
        <f t="shared" si="24"/>
        <v>1296.75</v>
      </c>
      <c r="O70" s="98">
        <f t="shared" si="24"/>
        <v>1296.75</v>
      </c>
      <c r="P70" s="98">
        <f t="shared" si="24"/>
        <v>1296.75</v>
      </c>
      <c r="Q70" s="98">
        <f t="shared" si="24"/>
        <v>1296.75</v>
      </c>
      <c r="R70" s="98">
        <f t="shared" si="24"/>
        <v>1296.75</v>
      </c>
    </row>
    <row r="71" spans="1:18" ht="12.75" hidden="1">
      <c r="A71" s="37" t="s">
        <v>5</v>
      </c>
      <c r="B71" s="47" t="s">
        <v>31</v>
      </c>
      <c r="C71" s="47" t="s">
        <v>24</v>
      </c>
      <c r="D71" s="39" t="s">
        <v>73</v>
      </c>
      <c r="E71" s="47" t="s">
        <v>2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</row>
    <row r="72" spans="1:18" ht="12.75" hidden="1">
      <c r="A72" s="49" t="s">
        <v>66</v>
      </c>
      <c r="B72" s="47" t="s">
        <v>31</v>
      </c>
      <c r="C72" s="47" t="s">
        <v>24</v>
      </c>
      <c r="D72" s="39" t="s">
        <v>73</v>
      </c>
      <c r="E72" s="47" t="s">
        <v>33</v>
      </c>
      <c r="F72" s="45">
        <v>0</v>
      </c>
      <c r="G72" s="40">
        <v>1296.75</v>
      </c>
      <c r="H72" s="40">
        <v>1296.75</v>
      </c>
      <c r="I72" s="40">
        <v>1296.75</v>
      </c>
      <c r="J72" s="40">
        <v>1296.75</v>
      </c>
      <c r="K72" s="40">
        <v>1296.75</v>
      </c>
      <c r="L72" s="40">
        <v>1296.75</v>
      </c>
      <c r="M72" s="40">
        <v>1296.75</v>
      </c>
      <c r="N72" s="40">
        <v>1296.75</v>
      </c>
      <c r="O72" s="40">
        <v>1296.75</v>
      </c>
      <c r="P72" s="40">
        <v>1296.75</v>
      </c>
      <c r="Q72" s="40">
        <v>1296.75</v>
      </c>
      <c r="R72" s="40">
        <v>1296.75</v>
      </c>
    </row>
    <row r="73" spans="1:18" ht="75" customHeight="1">
      <c r="A73" s="71" t="s">
        <v>65</v>
      </c>
      <c r="B73" s="72"/>
      <c r="C73" s="73" t="s">
        <v>8</v>
      </c>
      <c r="D73" s="74" t="s">
        <v>70</v>
      </c>
      <c r="E73" s="72"/>
      <c r="F73" s="75">
        <f>F74</f>
        <v>3004540.4</v>
      </c>
      <c r="G73" s="75">
        <f aca="true" t="shared" si="25" ref="G73:R73">G74</f>
        <v>319919.7</v>
      </c>
      <c r="H73" s="75">
        <f t="shared" si="25"/>
        <v>324367.45</v>
      </c>
      <c r="I73" s="75">
        <f t="shared" si="25"/>
        <v>321910.45</v>
      </c>
      <c r="J73" s="75">
        <f t="shared" si="25"/>
        <v>285121.7</v>
      </c>
      <c r="K73" s="75">
        <f t="shared" si="25"/>
        <v>269967.45</v>
      </c>
      <c r="L73" s="75">
        <f t="shared" si="25"/>
        <v>197996.45</v>
      </c>
      <c r="M73" s="75">
        <f t="shared" si="25"/>
        <v>284778.7</v>
      </c>
      <c r="N73" s="75">
        <f t="shared" si="25"/>
        <v>148731.45</v>
      </c>
      <c r="O73" s="75">
        <f t="shared" si="25"/>
        <v>212141.45</v>
      </c>
      <c r="P73" s="75">
        <f t="shared" si="25"/>
        <v>213702.7</v>
      </c>
      <c r="Q73" s="75">
        <f t="shared" si="25"/>
        <v>220341.45</v>
      </c>
      <c r="R73" s="75">
        <f t="shared" si="25"/>
        <v>205561.45</v>
      </c>
    </row>
    <row r="74" spans="1:19" ht="12.75" outlineLevel="2">
      <c r="A74" s="62" t="s">
        <v>37</v>
      </c>
      <c r="B74" s="57" t="s">
        <v>31</v>
      </c>
      <c r="C74" s="57" t="s">
        <v>8</v>
      </c>
      <c r="D74" s="32" t="s">
        <v>114</v>
      </c>
      <c r="E74" s="57" t="s">
        <v>0</v>
      </c>
      <c r="F74" s="61">
        <f>F75+F78+F80+F91+F93+F95+F89</f>
        <v>3004540.4</v>
      </c>
      <c r="G74" s="61">
        <f aca="true" t="shared" si="26" ref="G74:R74">G75+G78+G80+G91+G93+G95+G89</f>
        <v>319919.7</v>
      </c>
      <c r="H74" s="61">
        <f t="shared" si="26"/>
        <v>324367.45</v>
      </c>
      <c r="I74" s="61">
        <f t="shared" si="26"/>
        <v>321910.45</v>
      </c>
      <c r="J74" s="61">
        <f t="shared" si="26"/>
        <v>285121.7</v>
      </c>
      <c r="K74" s="61">
        <f t="shared" si="26"/>
        <v>269967.45</v>
      </c>
      <c r="L74" s="61">
        <f t="shared" si="26"/>
        <v>197996.45</v>
      </c>
      <c r="M74" s="61">
        <f t="shared" si="26"/>
        <v>284778.7</v>
      </c>
      <c r="N74" s="61">
        <f t="shared" si="26"/>
        <v>148731.45</v>
      </c>
      <c r="O74" s="61">
        <f t="shared" si="26"/>
        <v>212141.45</v>
      </c>
      <c r="P74" s="61">
        <f t="shared" si="26"/>
        <v>213702.7</v>
      </c>
      <c r="Q74" s="61">
        <f t="shared" si="26"/>
        <v>220341.45</v>
      </c>
      <c r="R74" s="61">
        <f t="shared" si="26"/>
        <v>205561.45</v>
      </c>
      <c r="S74" s="132"/>
    </row>
    <row r="75" spans="1:19" s="136" customFormat="1" ht="12.75" outlineLevel="3">
      <c r="A75" s="62" t="s">
        <v>11</v>
      </c>
      <c r="B75" s="57" t="s">
        <v>31</v>
      </c>
      <c r="C75" s="57" t="s">
        <v>8</v>
      </c>
      <c r="D75" s="32" t="s">
        <v>114</v>
      </c>
      <c r="E75" s="57" t="s">
        <v>10</v>
      </c>
      <c r="F75" s="61">
        <f>F76+F77</f>
        <v>1632317.4</v>
      </c>
      <c r="G75" s="61">
        <f>G76+G77</f>
        <v>149046.45</v>
      </c>
      <c r="H75" s="61">
        <f aca="true" t="shared" si="27" ref="H75:R75">H76+H77</f>
        <v>136026.45</v>
      </c>
      <c r="I75" s="61">
        <f t="shared" si="27"/>
        <v>136026.45</v>
      </c>
      <c r="J75" s="61">
        <f t="shared" si="27"/>
        <v>136026.45</v>
      </c>
      <c r="K75" s="61">
        <f t="shared" si="27"/>
        <v>136026.45</v>
      </c>
      <c r="L75" s="61">
        <f t="shared" si="27"/>
        <v>136026.45</v>
      </c>
      <c r="M75" s="61">
        <f t="shared" si="27"/>
        <v>136026.45</v>
      </c>
      <c r="N75" s="61">
        <f t="shared" si="27"/>
        <v>136026.45</v>
      </c>
      <c r="O75" s="61">
        <f t="shared" si="27"/>
        <v>136026.45</v>
      </c>
      <c r="P75" s="61">
        <f t="shared" si="27"/>
        <v>136026.45</v>
      </c>
      <c r="Q75" s="61">
        <f t="shared" si="27"/>
        <v>136026.45</v>
      </c>
      <c r="R75" s="61">
        <f t="shared" si="27"/>
        <v>123006.45</v>
      </c>
      <c r="S75" s="137"/>
    </row>
    <row r="76" spans="1:19" s="136" customFormat="1" ht="12.75" outlineLevel="3">
      <c r="A76" s="50" t="s">
        <v>12</v>
      </c>
      <c r="B76" s="56" t="s">
        <v>31</v>
      </c>
      <c r="C76" s="56" t="s">
        <v>8</v>
      </c>
      <c r="D76" s="38" t="s">
        <v>114</v>
      </c>
      <c r="E76" s="56" t="s">
        <v>10</v>
      </c>
      <c r="F76" s="48">
        <v>1253700</v>
      </c>
      <c r="G76" s="48">
        <f>104475+10000</f>
        <v>114475</v>
      </c>
      <c r="H76" s="48">
        <v>104475</v>
      </c>
      <c r="I76" s="48">
        <v>104475</v>
      </c>
      <c r="J76" s="48">
        <v>104475</v>
      </c>
      <c r="K76" s="48">
        <v>104475</v>
      </c>
      <c r="L76" s="48">
        <v>104475</v>
      </c>
      <c r="M76" s="48">
        <v>104475</v>
      </c>
      <c r="N76" s="48">
        <v>104475</v>
      </c>
      <c r="O76" s="48">
        <v>104475</v>
      </c>
      <c r="P76" s="48">
        <v>104475</v>
      </c>
      <c r="Q76" s="48">
        <v>104475</v>
      </c>
      <c r="R76" s="48">
        <f>104475-10000</f>
        <v>94475</v>
      </c>
      <c r="S76" s="137"/>
    </row>
    <row r="77" spans="1:19" s="136" customFormat="1" ht="12.75" outlineLevel="3">
      <c r="A77" s="50" t="s">
        <v>13</v>
      </c>
      <c r="B77" s="56" t="s">
        <v>31</v>
      </c>
      <c r="C77" s="56" t="s">
        <v>8</v>
      </c>
      <c r="D77" s="38" t="s">
        <v>114</v>
      </c>
      <c r="E77" s="56" t="s">
        <v>68</v>
      </c>
      <c r="F77" s="48">
        <v>378617.4</v>
      </c>
      <c r="G77" s="48">
        <f>G76*30.2%</f>
        <v>34571.45</v>
      </c>
      <c r="H77" s="48">
        <f aca="true" t="shared" si="28" ref="H77:Q77">H76*30.2%</f>
        <v>31551.45</v>
      </c>
      <c r="I77" s="48">
        <f t="shared" si="28"/>
        <v>31551.45</v>
      </c>
      <c r="J77" s="48">
        <f t="shared" si="28"/>
        <v>31551.45</v>
      </c>
      <c r="K77" s="48">
        <f t="shared" si="28"/>
        <v>31551.45</v>
      </c>
      <c r="L77" s="48">
        <f t="shared" si="28"/>
        <v>31551.45</v>
      </c>
      <c r="M77" s="48">
        <f t="shared" si="28"/>
        <v>31551.45</v>
      </c>
      <c r="N77" s="48">
        <f t="shared" si="28"/>
        <v>31551.45</v>
      </c>
      <c r="O77" s="48">
        <f t="shared" si="28"/>
        <v>31551.45</v>
      </c>
      <c r="P77" s="48">
        <f t="shared" si="28"/>
        <v>31551.45</v>
      </c>
      <c r="Q77" s="48">
        <f t="shared" si="28"/>
        <v>31551.45</v>
      </c>
      <c r="R77" s="48">
        <f>R76*30.2%</f>
        <v>28531.45</v>
      </c>
      <c r="S77" s="137"/>
    </row>
    <row r="78" spans="1:19" s="172" customFormat="1" ht="16.5" customHeight="1" outlineLevel="3">
      <c r="A78" s="169" t="s">
        <v>15</v>
      </c>
      <c r="B78" s="156" t="s">
        <v>31</v>
      </c>
      <c r="C78" s="156" t="s">
        <v>8</v>
      </c>
      <c r="D78" s="156" t="s">
        <v>114</v>
      </c>
      <c r="E78" s="156" t="s">
        <v>14</v>
      </c>
      <c r="F78" s="164">
        <f>F79</f>
        <v>3340</v>
      </c>
      <c r="G78" s="164">
        <f aca="true" t="shared" si="29" ref="G78:R78">G79</f>
        <v>180</v>
      </c>
      <c r="H78" s="164">
        <f t="shared" si="29"/>
        <v>0</v>
      </c>
      <c r="I78" s="164">
        <f t="shared" si="29"/>
        <v>0</v>
      </c>
      <c r="J78" s="164">
        <f t="shared" si="29"/>
        <v>3160</v>
      </c>
      <c r="K78" s="164">
        <f t="shared" si="29"/>
        <v>0</v>
      </c>
      <c r="L78" s="164">
        <f t="shared" si="29"/>
        <v>0</v>
      </c>
      <c r="M78" s="164">
        <f t="shared" si="29"/>
        <v>0</v>
      </c>
      <c r="N78" s="164">
        <f t="shared" si="29"/>
        <v>0</v>
      </c>
      <c r="O78" s="164">
        <f t="shared" si="29"/>
        <v>0</v>
      </c>
      <c r="P78" s="164">
        <f t="shared" si="29"/>
        <v>0</v>
      </c>
      <c r="Q78" s="164">
        <f t="shared" si="29"/>
        <v>0</v>
      </c>
      <c r="R78" s="164">
        <f t="shared" si="29"/>
        <v>0</v>
      </c>
      <c r="S78" s="173"/>
    </row>
    <row r="79" spans="1:20" s="136" customFormat="1" ht="13.5" customHeight="1" outlineLevel="3">
      <c r="A79" s="50" t="s">
        <v>16</v>
      </c>
      <c r="B79" s="57" t="s">
        <v>31</v>
      </c>
      <c r="C79" s="56" t="s">
        <v>8</v>
      </c>
      <c r="D79" s="38" t="s">
        <v>114</v>
      </c>
      <c r="E79" s="56" t="s">
        <v>14</v>
      </c>
      <c r="F79" s="48">
        <v>3340</v>
      </c>
      <c r="G79" s="48">
        <v>180</v>
      </c>
      <c r="H79" s="48">
        <v>0</v>
      </c>
      <c r="I79" s="48">
        <v>0</v>
      </c>
      <c r="J79" s="48">
        <v>3160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137"/>
      <c r="T79" s="138"/>
    </row>
    <row r="80" spans="1:19" s="158" customFormat="1" ht="17.25" customHeight="1" outlineLevel="3">
      <c r="A80" s="169" t="s">
        <v>3</v>
      </c>
      <c r="B80" s="156" t="s">
        <v>31</v>
      </c>
      <c r="C80" s="156" t="s">
        <v>8</v>
      </c>
      <c r="D80" s="156" t="s">
        <v>114</v>
      </c>
      <c r="E80" s="156" t="s">
        <v>2</v>
      </c>
      <c r="F80" s="164">
        <f>SUM(F81:F88)</f>
        <v>514540</v>
      </c>
      <c r="G80" s="164">
        <f aca="true" t="shared" si="30" ref="G80:R80">SUM(G81:G88)</f>
        <v>34234</v>
      </c>
      <c r="H80" s="164">
        <f t="shared" si="30"/>
        <v>86541</v>
      </c>
      <c r="I80" s="164">
        <f t="shared" si="30"/>
        <v>92484</v>
      </c>
      <c r="J80" s="164">
        <f t="shared" si="30"/>
        <v>32874</v>
      </c>
      <c r="K80" s="164">
        <f t="shared" si="30"/>
        <v>86541</v>
      </c>
      <c r="L80" s="164">
        <f t="shared" si="30"/>
        <v>32870</v>
      </c>
      <c r="M80" s="164">
        <f t="shared" si="30"/>
        <v>120791</v>
      </c>
      <c r="N80" s="164">
        <f t="shared" si="30"/>
        <v>6405</v>
      </c>
      <c r="O80" s="164">
        <f t="shared" si="30"/>
        <v>5315</v>
      </c>
      <c r="P80" s="164">
        <f t="shared" si="30"/>
        <v>5315</v>
      </c>
      <c r="Q80" s="164">
        <f t="shared" si="30"/>
        <v>5315</v>
      </c>
      <c r="R80" s="164">
        <f t="shared" si="30"/>
        <v>5855</v>
      </c>
      <c r="S80" s="162"/>
    </row>
    <row r="81" spans="1:19" ht="18" customHeight="1" outlineLevel="3">
      <c r="A81" s="62"/>
      <c r="B81" s="5" t="s">
        <v>31</v>
      </c>
      <c r="C81" s="5" t="s">
        <v>8</v>
      </c>
      <c r="D81" s="38" t="s">
        <v>114</v>
      </c>
      <c r="E81" s="5" t="s">
        <v>18</v>
      </c>
      <c r="F81" s="2">
        <f>G81+H81+I81+J81+K81+L81+M81+N81+O81+P81+Q81+R81</f>
        <v>43200</v>
      </c>
      <c r="G81" s="48">
        <v>4425</v>
      </c>
      <c r="H81" s="48">
        <v>3525</v>
      </c>
      <c r="I81" s="48">
        <v>3525</v>
      </c>
      <c r="J81" s="48">
        <v>3525</v>
      </c>
      <c r="K81" s="48">
        <v>3525</v>
      </c>
      <c r="L81" s="48">
        <v>3525</v>
      </c>
      <c r="M81" s="48">
        <v>3525</v>
      </c>
      <c r="N81" s="48">
        <v>3525</v>
      </c>
      <c r="O81" s="48">
        <v>3525</v>
      </c>
      <c r="P81" s="48">
        <v>3525</v>
      </c>
      <c r="Q81" s="48">
        <v>3525</v>
      </c>
      <c r="R81" s="48">
        <v>3525</v>
      </c>
      <c r="S81" s="7"/>
    </row>
    <row r="82" spans="1:19" ht="18" customHeight="1" outlineLevel="3">
      <c r="A82" s="62"/>
      <c r="B82" s="5" t="s">
        <v>31</v>
      </c>
      <c r="C82" s="5" t="s">
        <v>8</v>
      </c>
      <c r="D82" s="38" t="s">
        <v>114</v>
      </c>
      <c r="E82" s="5" t="s">
        <v>17</v>
      </c>
      <c r="F82" s="2">
        <f aca="true" t="shared" si="31" ref="F82:F88">G82+H82+I82+J82+K82+L82+M82+N82+O82+P82+Q82+R82</f>
        <v>120000</v>
      </c>
      <c r="G82" s="48">
        <v>0</v>
      </c>
      <c r="H82" s="48">
        <v>0</v>
      </c>
      <c r="I82" s="48">
        <v>60000</v>
      </c>
      <c r="J82" s="48">
        <v>0</v>
      </c>
      <c r="K82" s="48">
        <v>0</v>
      </c>
      <c r="L82" s="48">
        <v>0</v>
      </c>
      <c r="M82" s="48">
        <v>60000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7"/>
    </row>
    <row r="83" spans="1:19" ht="18" customHeight="1" outlineLevel="3">
      <c r="A83" s="62"/>
      <c r="B83" s="4" t="s">
        <v>31</v>
      </c>
      <c r="C83" s="4" t="s">
        <v>8</v>
      </c>
      <c r="D83" s="39" t="s">
        <v>114</v>
      </c>
      <c r="E83" s="4" t="s">
        <v>19</v>
      </c>
      <c r="F83" s="2">
        <f t="shared" si="31"/>
        <v>22590</v>
      </c>
      <c r="G83" s="60">
        <v>1850</v>
      </c>
      <c r="H83" s="60">
        <v>1390</v>
      </c>
      <c r="I83" s="60">
        <v>1000</v>
      </c>
      <c r="J83" s="60">
        <v>1390</v>
      </c>
      <c r="K83" s="60">
        <v>1390</v>
      </c>
      <c r="L83" s="60">
        <v>1390</v>
      </c>
      <c r="M83" s="60">
        <v>3600</v>
      </c>
      <c r="N83" s="60">
        <v>2880</v>
      </c>
      <c r="O83" s="60">
        <v>1790</v>
      </c>
      <c r="P83" s="60">
        <v>1790</v>
      </c>
      <c r="Q83" s="60">
        <v>1790</v>
      </c>
      <c r="R83" s="60">
        <f>2790-460</f>
        <v>2330</v>
      </c>
      <c r="S83" s="7"/>
    </row>
    <row r="84" spans="1:19" ht="18" customHeight="1" outlineLevel="3">
      <c r="A84" s="62"/>
      <c r="B84" s="4" t="s">
        <v>31</v>
      </c>
      <c r="C84" s="4" t="s">
        <v>8</v>
      </c>
      <c r="D84" s="39" t="s">
        <v>114</v>
      </c>
      <c r="E84" s="4" t="s">
        <v>25</v>
      </c>
      <c r="F84" s="2">
        <f t="shared" si="31"/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7"/>
    </row>
    <row r="85" spans="1:19" ht="18" customHeight="1" outlineLevel="3">
      <c r="A85" s="62"/>
      <c r="B85" s="4" t="s">
        <v>31</v>
      </c>
      <c r="C85" s="4" t="s">
        <v>8</v>
      </c>
      <c r="D85" s="39" t="s">
        <v>114</v>
      </c>
      <c r="E85" s="4" t="s">
        <v>9</v>
      </c>
      <c r="F85" s="2">
        <f t="shared" si="31"/>
        <v>61450</v>
      </c>
      <c r="G85" s="60">
        <v>10242</v>
      </c>
      <c r="H85" s="60">
        <v>10242</v>
      </c>
      <c r="I85" s="60">
        <v>10242</v>
      </c>
      <c r="J85" s="60">
        <v>10242</v>
      </c>
      <c r="K85" s="60">
        <v>10242</v>
      </c>
      <c r="L85" s="60">
        <v>10240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7"/>
    </row>
    <row r="86" spans="1:19" ht="18" customHeight="1" outlineLevel="3">
      <c r="A86" s="62"/>
      <c r="B86" s="4" t="s">
        <v>31</v>
      </c>
      <c r="C86" s="4" t="s">
        <v>8</v>
      </c>
      <c r="D86" s="39" t="s">
        <v>114</v>
      </c>
      <c r="E86" s="4" t="s">
        <v>4</v>
      </c>
      <c r="F86" s="2">
        <f t="shared" si="31"/>
        <v>106300</v>
      </c>
      <c r="G86" s="60">
        <v>17717</v>
      </c>
      <c r="H86" s="60">
        <v>17717</v>
      </c>
      <c r="I86" s="60">
        <v>17717</v>
      </c>
      <c r="J86" s="60">
        <v>17717</v>
      </c>
      <c r="K86" s="60">
        <v>17717</v>
      </c>
      <c r="L86" s="60">
        <v>17715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7"/>
    </row>
    <row r="87" spans="1:19" ht="18" customHeight="1" outlineLevel="3">
      <c r="A87" s="62"/>
      <c r="B87" s="4" t="s">
        <v>31</v>
      </c>
      <c r="C87" s="4" t="s">
        <v>8</v>
      </c>
      <c r="D87" s="39" t="s">
        <v>114</v>
      </c>
      <c r="E87" s="4" t="s">
        <v>6</v>
      </c>
      <c r="F87" s="2">
        <f t="shared" si="31"/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7"/>
    </row>
    <row r="88" spans="1:19" ht="18" customHeight="1" outlineLevel="3">
      <c r="A88" s="62"/>
      <c r="B88" s="4" t="s">
        <v>31</v>
      </c>
      <c r="C88" s="4" t="s">
        <v>8</v>
      </c>
      <c r="D88" s="39" t="s">
        <v>114</v>
      </c>
      <c r="E88" s="4" t="s">
        <v>22</v>
      </c>
      <c r="F88" s="2">
        <f t="shared" si="31"/>
        <v>161000</v>
      </c>
      <c r="G88" s="60">
        <v>0</v>
      </c>
      <c r="H88" s="60">
        <v>53667</v>
      </c>
      <c r="I88" s="60">
        <v>0</v>
      </c>
      <c r="J88" s="60">
        <v>0</v>
      </c>
      <c r="K88" s="60">
        <v>53667</v>
      </c>
      <c r="L88" s="60">
        <v>0</v>
      </c>
      <c r="M88" s="60">
        <v>53666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7"/>
    </row>
    <row r="89" spans="1:19" s="158" customFormat="1" ht="18" customHeight="1" outlineLevel="3">
      <c r="A89" s="169" t="s">
        <v>3</v>
      </c>
      <c r="B89" s="156" t="s">
        <v>31</v>
      </c>
      <c r="C89" s="156" t="s">
        <v>8</v>
      </c>
      <c r="D89" s="156" t="s">
        <v>114</v>
      </c>
      <c r="E89" s="156" t="s">
        <v>118</v>
      </c>
      <c r="F89" s="170">
        <f>F90</f>
        <v>767698</v>
      </c>
      <c r="G89" s="170">
        <f aca="true" t="shared" si="32" ref="G89:R89">G90</f>
        <v>114798</v>
      </c>
      <c r="H89" s="170">
        <f t="shared" si="32"/>
        <v>101800</v>
      </c>
      <c r="I89" s="170">
        <f t="shared" si="32"/>
        <v>93400</v>
      </c>
      <c r="J89" s="170">
        <f t="shared" si="32"/>
        <v>91400</v>
      </c>
      <c r="K89" s="170">
        <f t="shared" si="32"/>
        <v>47400</v>
      </c>
      <c r="L89" s="170">
        <f t="shared" si="32"/>
        <v>29100</v>
      </c>
      <c r="M89" s="170">
        <f t="shared" si="32"/>
        <v>6300</v>
      </c>
      <c r="N89" s="170">
        <f t="shared" si="32"/>
        <v>6300</v>
      </c>
      <c r="O89" s="170">
        <f t="shared" si="32"/>
        <v>70800</v>
      </c>
      <c r="P89" s="170">
        <f t="shared" si="32"/>
        <v>50700</v>
      </c>
      <c r="Q89" s="170">
        <f t="shared" si="32"/>
        <v>79000</v>
      </c>
      <c r="R89" s="170">
        <f t="shared" si="32"/>
        <v>76700</v>
      </c>
      <c r="S89" s="162"/>
    </row>
    <row r="90" spans="1:19" ht="18" customHeight="1" outlineLevel="3">
      <c r="A90" s="62"/>
      <c r="B90" s="4" t="s">
        <v>31</v>
      </c>
      <c r="C90" s="4" t="s">
        <v>8</v>
      </c>
      <c r="D90" s="39" t="s">
        <v>114</v>
      </c>
      <c r="E90" s="4" t="s">
        <v>19</v>
      </c>
      <c r="F90" s="2">
        <f>G90+H90+I90+J90+K90+L90+M90+N90+O90+P90+Q90+R90</f>
        <v>767698</v>
      </c>
      <c r="G90" s="60">
        <f>14200+266900-116302-50000</f>
        <v>114798</v>
      </c>
      <c r="H90" s="60">
        <f>9800+117000-25000</f>
        <v>101800</v>
      </c>
      <c r="I90" s="60">
        <f>8400+110000-25000</f>
        <v>93400</v>
      </c>
      <c r="J90" s="60">
        <f>7700+33700+50000+40000-40000</f>
        <v>91400</v>
      </c>
      <c r="K90" s="60">
        <f>14000+83400-50000</f>
        <v>47400</v>
      </c>
      <c r="L90" s="60">
        <f>9100+20000</f>
        <v>29100</v>
      </c>
      <c r="M90" s="60">
        <v>6300</v>
      </c>
      <c r="N90" s="60">
        <v>6300</v>
      </c>
      <c r="O90" s="60">
        <f>8700+62100</f>
        <v>70800</v>
      </c>
      <c r="P90" s="60">
        <f>7000+43700+50000-50000</f>
        <v>50700</v>
      </c>
      <c r="Q90" s="60">
        <f>14000+125000-30000-30000</f>
        <v>79000</v>
      </c>
      <c r="R90" s="60">
        <f>7300+169400-100000</f>
        <v>76700</v>
      </c>
      <c r="S90" s="7"/>
    </row>
    <row r="91" spans="1:19" s="158" customFormat="1" ht="12.75" outlineLevel="2">
      <c r="A91" s="168" t="s">
        <v>28</v>
      </c>
      <c r="B91" s="156" t="s">
        <v>31</v>
      </c>
      <c r="C91" s="156" t="s">
        <v>8</v>
      </c>
      <c r="D91" s="156" t="s">
        <v>114</v>
      </c>
      <c r="E91" s="156" t="s">
        <v>27</v>
      </c>
      <c r="F91" s="164">
        <f aca="true" t="shared" si="33" ref="F91:R91">F92</f>
        <v>86645</v>
      </c>
      <c r="G91" s="164">
        <f t="shared" si="33"/>
        <v>21661.25</v>
      </c>
      <c r="H91" s="164">
        <f t="shared" si="33"/>
        <v>0</v>
      </c>
      <c r="I91" s="164">
        <f t="shared" si="33"/>
        <v>0</v>
      </c>
      <c r="J91" s="164">
        <f t="shared" si="33"/>
        <v>21661.25</v>
      </c>
      <c r="K91" s="164">
        <f t="shared" si="33"/>
        <v>0</v>
      </c>
      <c r="L91" s="164">
        <f t="shared" si="33"/>
        <v>0</v>
      </c>
      <c r="M91" s="164">
        <f t="shared" si="33"/>
        <v>21661.25</v>
      </c>
      <c r="N91" s="164">
        <f t="shared" si="33"/>
        <v>0</v>
      </c>
      <c r="O91" s="164">
        <f t="shared" si="33"/>
        <v>0</v>
      </c>
      <c r="P91" s="164">
        <f t="shared" si="33"/>
        <v>21661.25</v>
      </c>
      <c r="Q91" s="164">
        <f t="shared" si="33"/>
        <v>0</v>
      </c>
      <c r="R91" s="164">
        <f t="shared" si="33"/>
        <v>0</v>
      </c>
      <c r="S91" s="162"/>
    </row>
    <row r="92" spans="1:19" ht="14.25" customHeight="1" outlineLevel="2">
      <c r="A92" s="50" t="s">
        <v>21</v>
      </c>
      <c r="B92" s="56" t="s">
        <v>31</v>
      </c>
      <c r="C92" s="56" t="s">
        <v>8</v>
      </c>
      <c r="D92" s="39" t="s">
        <v>114</v>
      </c>
      <c r="E92" s="56" t="s">
        <v>20</v>
      </c>
      <c r="F92" s="2">
        <f>G92+H92+I92+J92+K92+L92+M92+N92+O92+P92+Q92+R92</f>
        <v>86645</v>
      </c>
      <c r="G92" s="48">
        <v>21661.25</v>
      </c>
      <c r="H92" s="48">
        <v>0</v>
      </c>
      <c r="I92" s="48">
        <v>0</v>
      </c>
      <c r="J92" s="48">
        <v>21661.25</v>
      </c>
      <c r="K92" s="48">
        <v>0</v>
      </c>
      <c r="L92" s="48">
        <v>0</v>
      </c>
      <c r="M92" s="48">
        <v>21661.25</v>
      </c>
      <c r="N92" s="48">
        <v>0</v>
      </c>
      <c r="O92" s="48">
        <v>0</v>
      </c>
      <c r="P92" s="48">
        <v>21661.25</v>
      </c>
      <c r="Q92" s="48">
        <v>0</v>
      </c>
      <c r="R92" s="48">
        <v>0</v>
      </c>
      <c r="S92" s="7"/>
    </row>
    <row r="93" spans="1:19" ht="13.5" customHeight="1" outlineLevel="2">
      <c r="A93" s="63" t="s">
        <v>30</v>
      </c>
      <c r="B93" s="57" t="s">
        <v>31</v>
      </c>
      <c r="C93" s="57" t="s">
        <v>8</v>
      </c>
      <c r="D93" s="32" t="s">
        <v>114</v>
      </c>
      <c r="E93" s="57" t="s">
        <v>29</v>
      </c>
      <c r="F93" s="61">
        <f aca="true" t="shared" si="34" ref="F93:R93">F94</f>
        <v>0</v>
      </c>
      <c r="G93" s="61">
        <f t="shared" si="34"/>
        <v>0</v>
      </c>
      <c r="H93" s="61">
        <f t="shared" si="34"/>
        <v>0</v>
      </c>
      <c r="I93" s="61">
        <f t="shared" si="34"/>
        <v>0</v>
      </c>
      <c r="J93" s="61">
        <v>0</v>
      </c>
      <c r="K93" s="61">
        <f t="shared" si="34"/>
        <v>0</v>
      </c>
      <c r="L93" s="61">
        <f t="shared" si="34"/>
        <v>0</v>
      </c>
      <c r="M93" s="61">
        <f t="shared" si="34"/>
        <v>0</v>
      </c>
      <c r="N93" s="61">
        <f t="shared" si="34"/>
        <v>0</v>
      </c>
      <c r="O93" s="61">
        <f t="shared" si="34"/>
        <v>0</v>
      </c>
      <c r="P93" s="61">
        <f t="shared" si="34"/>
        <v>0</v>
      </c>
      <c r="Q93" s="61">
        <f t="shared" si="34"/>
        <v>0</v>
      </c>
      <c r="R93" s="61">
        <f t="shared" si="34"/>
        <v>0</v>
      </c>
      <c r="S93" s="7"/>
    </row>
    <row r="94" spans="1:19" ht="14.25" customHeight="1" outlineLevel="2">
      <c r="A94" s="50" t="s">
        <v>21</v>
      </c>
      <c r="B94" s="56" t="s">
        <v>31</v>
      </c>
      <c r="C94" s="56" t="s">
        <v>8</v>
      </c>
      <c r="D94" s="39" t="s">
        <v>114</v>
      </c>
      <c r="E94" s="56" t="s">
        <v>20</v>
      </c>
      <c r="F94" s="2">
        <f>G94+H94+I94+J94+K94+L94+M94+N94+O94+P94+Q94+R94</f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7"/>
    </row>
    <row r="95" spans="1:19" ht="14.25" customHeight="1" outlineLevel="2">
      <c r="A95" s="63" t="s">
        <v>30</v>
      </c>
      <c r="B95" s="57" t="s">
        <v>31</v>
      </c>
      <c r="C95" s="57" t="s">
        <v>8</v>
      </c>
      <c r="D95" s="32" t="s">
        <v>114</v>
      </c>
      <c r="E95" s="57" t="s">
        <v>90</v>
      </c>
      <c r="F95" s="58">
        <f>F96</f>
        <v>0</v>
      </c>
      <c r="G95" s="58">
        <f aca="true" t="shared" si="35" ref="G95:R95">G96</f>
        <v>0</v>
      </c>
      <c r="H95" s="58">
        <f t="shared" si="35"/>
        <v>0</v>
      </c>
      <c r="I95" s="58">
        <f t="shared" si="35"/>
        <v>0</v>
      </c>
      <c r="J95" s="58">
        <f t="shared" si="35"/>
        <v>0</v>
      </c>
      <c r="K95" s="58">
        <f t="shared" si="35"/>
        <v>0</v>
      </c>
      <c r="L95" s="58">
        <f t="shared" si="35"/>
        <v>0</v>
      </c>
      <c r="M95" s="58">
        <f t="shared" si="35"/>
        <v>0</v>
      </c>
      <c r="N95" s="58">
        <f t="shared" si="35"/>
        <v>0</v>
      </c>
      <c r="O95" s="58">
        <f t="shared" si="35"/>
        <v>0</v>
      </c>
      <c r="P95" s="58">
        <f t="shared" si="35"/>
        <v>0</v>
      </c>
      <c r="Q95" s="58">
        <f t="shared" si="35"/>
        <v>0</v>
      </c>
      <c r="R95" s="58">
        <f t="shared" si="35"/>
        <v>0</v>
      </c>
      <c r="S95" s="7"/>
    </row>
    <row r="96" spans="1:19" ht="14.25" customHeight="1" outlineLevel="2">
      <c r="A96" s="50" t="s">
        <v>95</v>
      </c>
      <c r="B96" s="56" t="s">
        <v>31</v>
      </c>
      <c r="C96" s="56" t="s">
        <v>8</v>
      </c>
      <c r="D96" s="39" t="s">
        <v>114</v>
      </c>
      <c r="E96" s="56" t="s">
        <v>20</v>
      </c>
      <c r="F96" s="2">
        <f>G96+H96+I96+J96+K96+L96+M96+N96+O96+P96+Q96+R96</f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7"/>
    </row>
    <row r="97" spans="1:19" s="161" customFormat="1" ht="30.75" customHeight="1" outlineLevel="2">
      <c r="A97" s="85" t="s">
        <v>143</v>
      </c>
      <c r="B97" s="79" t="s">
        <v>31</v>
      </c>
      <c r="C97" s="79" t="s">
        <v>8</v>
      </c>
      <c r="D97" s="79" t="s">
        <v>144</v>
      </c>
      <c r="E97" s="79" t="s">
        <v>2</v>
      </c>
      <c r="F97" s="80">
        <f aca="true" t="shared" si="36" ref="F97:R97">F98</f>
        <v>200000</v>
      </c>
      <c r="G97" s="80">
        <f t="shared" si="36"/>
        <v>0</v>
      </c>
      <c r="H97" s="80">
        <f t="shared" si="36"/>
        <v>100000</v>
      </c>
      <c r="I97" s="80">
        <f t="shared" si="36"/>
        <v>0</v>
      </c>
      <c r="J97" s="80">
        <f t="shared" si="36"/>
        <v>0</v>
      </c>
      <c r="K97" s="80">
        <f t="shared" si="36"/>
        <v>0</v>
      </c>
      <c r="L97" s="80">
        <f t="shared" si="36"/>
        <v>100000</v>
      </c>
      <c r="M97" s="80">
        <f t="shared" si="36"/>
        <v>0</v>
      </c>
      <c r="N97" s="80">
        <f t="shared" si="36"/>
        <v>0</v>
      </c>
      <c r="O97" s="80">
        <f t="shared" si="36"/>
        <v>0</v>
      </c>
      <c r="P97" s="80">
        <f t="shared" si="36"/>
        <v>0</v>
      </c>
      <c r="Q97" s="80">
        <f t="shared" si="36"/>
        <v>0</v>
      </c>
      <c r="R97" s="80">
        <f t="shared" si="36"/>
        <v>0</v>
      </c>
      <c r="S97" s="160"/>
    </row>
    <row r="98" spans="1:19" ht="30.75" customHeight="1" outlineLevel="2">
      <c r="A98" s="167" t="s">
        <v>143</v>
      </c>
      <c r="B98" s="154" t="s">
        <v>31</v>
      </c>
      <c r="C98" s="154" t="s">
        <v>8</v>
      </c>
      <c r="D98" s="154" t="s">
        <v>144</v>
      </c>
      <c r="E98" s="154" t="s">
        <v>22</v>
      </c>
      <c r="F98" s="2">
        <f>G98+H98+I98+J98+K98+L98+N98+M98+O98+P98+Q98+R98</f>
        <v>200000</v>
      </c>
      <c r="G98" s="60">
        <v>0</v>
      </c>
      <c r="H98" s="60">
        <v>100000</v>
      </c>
      <c r="I98" s="60">
        <v>0</v>
      </c>
      <c r="J98" s="60">
        <v>0</v>
      </c>
      <c r="K98" s="60">
        <v>0</v>
      </c>
      <c r="L98" s="60">
        <v>100000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7"/>
    </row>
    <row r="99" spans="1:19" s="161" customFormat="1" ht="30.75" customHeight="1" outlineLevel="2">
      <c r="A99" s="85" t="s">
        <v>137</v>
      </c>
      <c r="B99" s="79" t="s">
        <v>31</v>
      </c>
      <c r="C99" s="79" t="s">
        <v>8</v>
      </c>
      <c r="D99" s="79" t="s">
        <v>135</v>
      </c>
      <c r="E99" s="79" t="s">
        <v>2</v>
      </c>
      <c r="F99" s="80">
        <f aca="true" t="shared" si="37" ref="F99:R99">F100</f>
        <v>2118189.99</v>
      </c>
      <c r="G99" s="80">
        <f t="shared" si="37"/>
        <v>1059095.99</v>
      </c>
      <c r="H99" s="80">
        <f t="shared" si="37"/>
        <v>0</v>
      </c>
      <c r="I99" s="80">
        <f t="shared" si="37"/>
        <v>0</v>
      </c>
      <c r="J99" s="80">
        <f t="shared" si="37"/>
        <v>0</v>
      </c>
      <c r="K99" s="80">
        <f t="shared" si="37"/>
        <v>1059094</v>
      </c>
      <c r="L99" s="80">
        <f t="shared" si="37"/>
        <v>0</v>
      </c>
      <c r="M99" s="80">
        <f t="shared" si="37"/>
        <v>0</v>
      </c>
      <c r="N99" s="80">
        <f t="shared" si="37"/>
        <v>0</v>
      </c>
      <c r="O99" s="80">
        <f t="shared" si="37"/>
        <v>0</v>
      </c>
      <c r="P99" s="80">
        <f t="shared" si="37"/>
        <v>0</v>
      </c>
      <c r="Q99" s="80">
        <f t="shared" si="37"/>
        <v>0</v>
      </c>
      <c r="R99" s="80">
        <f t="shared" si="37"/>
        <v>0</v>
      </c>
      <c r="S99" s="160"/>
    </row>
    <row r="100" spans="1:19" ht="30.75" customHeight="1" outlineLevel="2">
      <c r="A100" s="167" t="s">
        <v>137</v>
      </c>
      <c r="B100" s="154" t="s">
        <v>31</v>
      </c>
      <c r="C100" s="154" t="s">
        <v>8</v>
      </c>
      <c r="D100" s="154" t="s">
        <v>135</v>
      </c>
      <c r="E100" s="154" t="s">
        <v>22</v>
      </c>
      <c r="F100" s="2">
        <f>G100+H100+I100+J100+K100+L100+N100+M100+O100+P100+Q100+R100</f>
        <v>2118189.99</v>
      </c>
      <c r="G100" s="60">
        <v>1059095.99</v>
      </c>
      <c r="H100" s="60">
        <v>0</v>
      </c>
      <c r="I100" s="60">
        <v>0</v>
      </c>
      <c r="J100" s="60">
        <v>0</v>
      </c>
      <c r="K100" s="60">
        <v>1059094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7"/>
    </row>
    <row r="101" spans="1:19" s="175" customFormat="1" ht="30.75" customHeight="1" outlineLevel="2">
      <c r="A101" s="176" t="s">
        <v>141</v>
      </c>
      <c r="B101" s="79" t="s">
        <v>31</v>
      </c>
      <c r="C101" s="79" t="s">
        <v>8</v>
      </c>
      <c r="D101" s="79" t="s">
        <v>142</v>
      </c>
      <c r="E101" s="79" t="s">
        <v>2</v>
      </c>
      <c r="F101" s="80">
        <f aca="true" t="shared" si="38" ref="F101:R101">F102</f>
        <v>50000</v>
      </c>
      <c r="G101" s="80">
        <f t="shared" si="38"/>
        <v>0</v>
      </c>
      <c r="H101" s="80">
        <f t="shared" si="38"/>
        <v>0</v>
      </c>
      <c r="I101" s="80">
        <f t="shared" si="38"/>
        <v>50000</v>
      </c>
      <c r="J101" s="80">
        <f t="shared" si="38"/>
        <v>0</v>
      </c>
      <c r="K101" s="80">
        <f t="shared" si="38"/>
        <v>0</v>
      </c>
      <c r="L101" s="80">
        <f t="shared" si="38"/>
        <v>0</v>
      </c>
      <c r="M101" s="80">
        <f t="shared" si="38"/>
        <v>0</v>
      </c>
      <c r="N101" s="80">
        <f t="shared" si="38"/>
        <v>0</v>
      </c>
      <c r="O101" s="80">
        <f t="shared" si="38"/>
        <v>0</v>
      </c>
      <c r="P101" s="80">
        <f t="shared" si="38"/>
        <v>0</v>
      </c>
      <c r="Q101" s="80">
        <f t="shared" si="38"/>
        <v>0</v>
      </c>
      <c r="R101" s="80">
        <f t="shared" si="38"/>
        <v>0</v>
      </c>
      <c r="S101" s="174"/>
    </row>
    <row r="102" spans="1:19" ht="30" customHeight="1" outlineLevel="2">
      <c r="A102" s="177" t="s">
        <v>141</v>
      </c>
      <c r="B102" s="154" t="s">
        <v>31</v>
      </c>
      <c r="C102" s="154" t="s">
        <v>8</v>
      </c>
      <c r="D102" s="154" t="s">
        <v>142</v>
      </c>
      <c r="E102" s="154" t="s">
        <v>22</v>
      </c>
      <c r="F102" s="60">
        <f>I102</f>
        <v>50000</v>
      </c>
      <c r="G102" s="60">
        <v>0</v>
      </c>
      <c r="H102" s="60">
        <v>0</v>
      </c>
      <c r="I102" s="60">
        <v>50000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7"/>
    </row>
    <row r="103" spans="1:19" s="161" customFormat="1" ht="0.75" customHeight="1" hidden="1" outlineLevel="2">
      <c r="A103" s="176" t="s">
        <v>145</v>
      </c>
      <c r="B103" s="79" t="s">
        <v>31</v>
      </c>
      <c r="C103" s="79" t="s">
        <v>24</v>
      </c>
      <c r="D103" s="79" t="s">
        <v>98</v>
      </c>
      <c r="E103" s="79" t="s">
        <v>2</v>
      </c>
      <c r="F103" s="80">
        <f>F104</f>
        <v>0</v>
      </c>
      <c r="G103" s="80">
        <f aca="true" t="shared" si="39" ref="G103:R103">G104</f>
        <v>0</v>
      </c>
      <c r="H103" s="80">
        <f t="shared" si="39"/>
        <v>0</v>
      </c>
      <c r="I103" s="80">
        <f t="shared" si="39"/>
        <v>0</v>
      </c>
      <c r="J103" s="80">
        <f t="shared" si="39"/>
        <v>0</v>
      </c>
      <c r="K103" s="80">
        <f t="shared" si="39"/>
        <v>0</v>
      </c>
      <c r="L103" s="80">
        <f t="shared" si="39"/>
        <v>0</v>
      </c>
      <c r="M103" s="80">
        <f t="shared" si="39"/>
        <v>0</v>
      </c>
      <c r="N103" s="80">
        <f t="shared" si="39"/>
        <v>0</v>
      </c>
      <c r="O103" s="80">
        <f t="shared" si="39"/>
        <v>0</v>
      </c>
      <c r="P103" s="80">
        <f t="shared" si="39"/>
        <v>0</v>
      </c>
      <c r="Q103" s="80">
        <f t="shared" si="39"/>
        <v>0</v>
      </c>
      <c r="R103" s="80">
        <f t="shared" si="39"/>
        <v>0</v>
      </c>
      <c r="S103" s="160"/>
    </row>
    <row r="104" spans="1:19" ht="1.5" customHeight="1" hidden="1" outlineLevel="2">
      <c r="A104" s="178" t="s">
        <v>145</v>
      </c>
      <c r="B104" s="154" t="s">
        <v>31</v>
      </c>
      <c r="C104" s="154" t="s">
        <v>8</v>
      </c>
      <c r="D104" s="154" t="s">
        <v>98</v>
      </c>
      <c r="E104" s="154" t="s">
        <v>22</v>
      </c>
      <c r="F104" s="48">
        <f>G104+H104+I104+J104+K104+L104+M104+N104+O104+P104+Q104+R104</f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7"/>
    </row>
    <row r="105" spans="1:19" ht="30.75" customHeight="1" hidden="1" outlineLevel="2">
      <c r="A105" s="76" t="s">
        <v>61</v>
      </c>
      <c r="B105" s="79" t="s">
        <v>31</v>
      </c>
      <c r="C105" s="79" t="s">
        <v>8</v>
      </c>
      <c r="D105" s="79" t="s">
        <v>71</v>
      </c>
      <c r="E105" s="79" t="s">
        <v>2</v>
      </c>
      <c r="F105" s="80">
        <f aca="true" t="shared" si="40" ref="F105:R105">F106</f>
        <v>0</v>
      </c>
      <c r="G105" s="80">
        <f t="shared" si="40"/>
        <v>0</v>
      </c>
      <c r="H105" s="80">
        <f t="shared" si="40"/>
        <v>0</v>
      </c>
      <c r="I105" s="80">
        <f t="shared" si="40"/>
        <v>0</v>
      </c>
      <c r="J105" s="80">
        <f t="shared" si="40"/>
        <v>0</v>
      </c>
      <c r="K105" s="80">
        <f t="shared" si="40"/>
        <v>0</v>
      </c>
      <c r="L105" s="80">
        <f t="shared" si="40"/>
        <v>0</v>
      </c>
      <c r="M105" s="80">
        <f t="shared" si="40"/>
        <v>0</v>
      </c>
      <c r="N105" s="80">
        <f t="shared" si="40"/>
        <v>0</v>
      </c>
      <c r="O105" s="80">
        <f t="shared" si="40"/>
        <v>0</v>
      </c>
      <c r="P105" s="80">
        <f t="shared" si="40"/>
        <v>0</v>
      </c>
      <c r="Q105" s="80">
        <f t="shared" si="40"/>
        <v>0</v>
      </c>
      <c r="R105" s="80">
        <f t="shared" si="40"/>
        <v>0</v>
      </c>
      <c r="S105" s="7"/>
    </row>
    <row r="106" spans="1:19" ht="15.75" customHeight="1" hidden="1" outlineLevel="3">
      <c r="A106" s="64" t="s">
        <v>61</v>
      </c>
      <c r="B106" s="47" t="s">
        <v>31</v>
      </c>
      <c r="C106" s="56" t="s">
        <v>8</v>
      </c>
      <c r="D106" s="47" t="s">
        <v>71</v>
      </c>
      <c r="E106" s="56" t="s">
        <v>22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7"/>
    </row>
    <row r="107" spans="1:19" ht="15" customHeight="1" hidden="1" outlineLevel="2">
      <c r="A107" s="85" t="s">
        <v>74</v>
      </c>
      <c r="B107" s="82" t="s">
        <v>31</v>
      </c>
      <c r="C107" s="82" t="s">
        <v>26</v>
      </c>
      <c r="D107" s="82" t="s">
        <v>97</v>
      </c>
      <c r="E107" s="77" t="s">
        <v>2</v>
      </c>
      <c r="F107" s="78">
        <f>F108</f>
        <v>0</v>
      </c>
      <c r="G107" s="78">
        <f aca="true" t="shared" si="41" ref="G107:R107">G108</f>
        <v>0</v>
      </c>
      <c r="H107" s="78">
        <f t="shared" si="41"/>
        <v>0</v>
      </c>
      <c r="I107" s="78">
        <f t="shared" si="41"/>
        <v>0</v>
      </c>
      <c r="J107" s="78">
        <f t="shared" si="41"/>
        <v>0</v>
      </c>
      <c r="K107" s="78">
        <f t="shared" si="41"/>
        <v>0</v>
      </c>
      <c r="L107" s="78">
        <f t="shared" si="41"/>
        <v>0</v>
      </c>
      <c r="M107" s="78">
        <f t="shared" si="41"/>
        <v>0</v>
      </c>
      <c r="N107" s="78">
        <f t="shared" si="41"/>
        <v>0</v>
      </c>
      <c r="O107" s="78">
        <f t="shared" si="41"/>
        <v>0</v>
      </c>
      <c r="P107" s="78">
        <f t="shared" si="41"/>
        <v>0</v>
      </c>
      <c r="Q107" s="78">
        <f t="shared" si="41"/>
        <v>0</v>
      </c>
      <c r="R107" s="78">
        <f t="shared" si="41"/>
        <v>0</v>
      </c>
      <c r="S107" s="7"/>
    </row>
    <row r="108" spans="1:19" ht="0.75" customHeight="1" outlineLevel="2">
      <c r="A108" s="51" t="s">
        <v>74</v>
      </c>
      <c r="B108" s="4" t="s">
        <v>31</v>
      </c>
      <c r="C108" s="5" t="s">
        <v>26</v>
      </c>
      <c r="D108" s="4" t="s">
        <v>97</v>
      </c>
      <c r="E108" s="56" t="s">
        <v>22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  <c r="R108" s="60">
        <v>0</v>
      </c>
      <c r="S108" s="7"/>
    </row>
    <row r="109" spans="1:19" ht="15.75" customHeight="1" hidden="1" outlineLevel="2">
      <c r="A109" s="85" t="s">
        <v>74</v>
      </c>
      <c r="B109" s="82" t="s">
        <v>31</v>
      </c>
      <c r="C109" s="82" t="s">
        <v>26</v>
      </c>
      <c r="D109" s="82" t="s">
        <v>75</v>
      </c>
      <c r="E109" s="82" t="s">
        <v>2</v>
      </c>
      <c r="F109" s="78">
        <f aca="true" t="shared" si="42" ref="F109:R109">F110</f>
        <v>0</v>
      </c>
      <c r="G109" s="78">
        <f t="shared" si="42"/>
        <v>0</v>
      </c>
      <c r="H109" s="78">
        <f t="shared" si="42"/>
        <v>0</v>
      </c>
      <c r="I109" s="78">
        <f t="shared" si="42"/>
        <v>0</v>
      </c>
      <c r="J109" s="78">
        <f t="shared" si="42"/>
        <v>0</v>
      </c>
      <c r="K109" s="78">
        <f t="shared" si="42"/>
        <v>0</v>
      </c>
      <c r="L109" s="78">
        <f t="shared" si="42"/>
        <v>0</v>
      </c>
      <c r="M109" s="78">
        <f t="shared" si="42"/>
        <v>0</v>
      </c>
      <c r="N109" s="78">
        <f t="shared" si="42"/>
        <v>0</v>
      </c>
      <c r="O109" s="78">
        <f t="shared" si="42"/>
        <v>0</v>
      </c>
      <c r="P109" s="78">
        <f t="shared" si="42"/>
        <v>0</v>
      </c>
      <c r="Q109" s="78">
        <f t="shared" si="42"/>
        <v>0</v>
      </c>
      <c r="R109" s="78">
        <f t="shared" si="42"/>
        <v>0</v>
      </c>
      <c r="S109" s="7"/>
    </row>
    <row r="110" spans="1:19" ht="15" customHeight="1" hidden="1" outlineLevel="2">
      <c r="A110" s="54" t="s">
        <v>74</v>
      </c>
      <c r="B110" s="4" t="s">
        <v>31</v>
      </c>
      <c r="C110" s="5" t="s">
        <v>26</v>
      </c>
      <c r="D110" s="4" t="s">
        <v>75</v>
      </c>
      <c r="E110" s="5" t="s">
        <v>22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7"/>
    </row>
    <row r="111" spans="1:19" ht="14.25" customHeight="1" hidden="1" outlineLevel="2">
      <c r="A111" s="85" t="s">
        <v>74</v>
      </c>
      <c r="B111" s="82" t="s">
        <v>31</v>
      </c>
      <c r="C111" s="82" t="s">
        <v>26</v>
      </c>
      <c r="D111" s="82" t="s">
        <v>91</v>
      </c>
      <c r="E111" s="82" t="s">
        <v>2</v>
      </c>
      <c r="F111" s="78">
        <f>F112</f>
        <v>0</v>
      </c>
      <c r="G111" s="78">
        <f aca="true" t="shared" si="43" ref="G111:R111">G112</f>
        <v>0</v>
      </c>
      <c r="H111" s="78">
        <f t="shared" si="43"/>
        <v>0</v>
      </c>
      <c r="I111" s="78">
        <f t="shared" si="43"/>
        <v>0</v>
      </c>
      <c r="J111" s="78">
        <f t="shared" si="43"/>
        <v>0</v>
      </c>
      <c r="K111" s="78">
        <f t="shared" si="43"/>
        <v>0</v>
      </c>
      <c r="L111" s="78">
        <f t="shared" si="43"/>
        <v>14000</v>
      </c>
      <c r="M111" s="78">
        <f t="shared" si="43"/>
        <v>0</v>
      </c>
      <c r="N111" s="78">
        <f t="shared" si="43"/>
        <v>0</v>
      </c>
      <c r="O111" s="78">
        <f t="shared" si="43"/>
        <v>0</v>
      </c>
      <c r="P111" s="78">
        <f t="shared" si="43"/>
        <v>0</v>
      </c>
      <c r="Q111" s="78">
        <f t="shared" si="43"/>
        <v>0</v>
      </c>
      <c r="R111" s="78">
        <f t="shared" si="43"/>
        <v>0</v>
      </c>
      <c r="S111" s="7"/>
    </row>
    <row r="112" spans="1:19" ht="15" customHeight="1" hidden="1" outlineLevel="2">
      <c r="A112" s="54" t="s">
        <v>74</v>
      </c>
      <c r="B112" s="4" t="s">
        <v>31</v>
      </c>
      <c r="C112" s="5" t="s">
        <v>26</v>
      </c>
      <c r="D112" s="4" t="s">
        <v>91</v>
      </c>
      <c r="E112" s="5" t="s">
        <v>22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14000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7"/>
    </row>
    <row r="113" spans="1:19" s="161" customFormat="1" ht="15" customHeight="1" outlineLevel="2">
      <c r="A113" s="85" t="s">
        <v>138</v>
      </c>
      <c r="B113" s="82" t="s">
        <v>31</v>
      </c>
      <c r="C113" s="82" t="s">
        <v>8</v>
      </c>
      <c r="D113" s="82" t="s">
        <v>139</v>
      </c>
      <c r="E113" s="77" t="s">
        <v>2</v>
      </c>
      <c r="F113" s="78">
        <f>F114</f>
        <v>975000</v>
      </c>
      <c r="G113" s="78">
        <f aca="true" t="shared" si="44" ref="G113:R113">G114</f>
        <v>0</v>
      </c>
      <c r="H113" s="78">
        <f t="shared" si="44"/>
        <v>0</v>
      </c>
      <c r="I113" s="78">
        <f t="shared" si="44"/>
        <v>487500</v>
      </c>
      <c r="J113" s="78">
        <f t="shared" si="44"/>
        <v>0</v>
      </c>
      <c r="K113" s="78">
        <f t="shared" si="44"/>
        <v>0</v>
      </c>
      <c r="L113" s="78">
        <f t="shared" si="44"/>
        <v>0</v>
      </c>
      <c r="M113" s="78">
        <f t="shared" si="44"/>
        <v>487500</v>
      </c>
      <c r="N113" s="78">
        <f t="shared" si="44"/>
        <v>0</v>
      </c>
      <c r="O113" s="78">
        <f t="shared" si="44"/>
        <v>0</v>
      </c>
      <c r="P113" s="78">
        <f t="shared" si="44"/>
        <v>0</v>
      </c>
      <c r="Q113" s="78">
        <f t="shared" si="44"/>
        <v>0</v>
      </c>
      <c r="R113" s="78">
        <f t="shared" si="44"/>
        <v>0</v>
      </c>
      <c r="S113" s="160"/>
    </row>
    <row r="114" spans="1:19" ht="15" customHeight="1" outlineLevel="2">
      <c r="A114" s="167" t="s">
        <v>138</v>
      </c>
      <c r="B114" s="165" t="s">
        <v>31</v>
      </c>
      <c r="C114" s="165" t="s">
        <v>8</v>
      </c>
      <c r="D114" s="165" t="s">
        <v>139</v>
      </c>
      <c r="E114" s="5" t="s">
        <v>22</v>
      </c>
      <c r="F114" s="60">
        <f>G114+H114+I114+J114+K114+L114+M114+N114+O114+P114+Q114+R114</f>
        <v>975000</v>
      </c>
      <c r="G114" s="60">
        <v>0</v>
      </c>
      <c r="H114" s="60">
        <v>0</v>
      </c>
      <c r="I114" s="60">
        <v>487500</v>
      </c>
      <c r="J114" s="60">
        <v>0</v>
      </c>
      <c r="K114" s="60">
        <v>0</v>
      </c>
      <c r="L114" s="60">
        <v>0</v>
      </c>
      <c r="M114" s="60">
        <v>487500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7"/>
    </row>
    <row r="115" spans="1:19" s="131" customFormat="1" ht="71.25" customHeight="1" outlineLevel="3">
      <c r="A115" s="192" t="s">
        <v>34</v>
      </c>
      <c r="B115" s="190" t="s">
        <v>31</v>
      </c>
      <c r="C115" s="190" t="s">
        <v>8</v>
      </c>
      <c r="D115" s="193" t="s">
        <v>106</v>
      </c>
      <c r="E115" s="190" t="s">
        <v>0</v>
      </c>
      <c r="F115" s="191">
        <f>F116+F119+F121</f>
        <v>10843956.819999998</v>
      </c>
      <c r="G115" s="191">
        <f aca="true" t="shared" si="45" ref="G115:R115">G116+G119+G121</f>
        <v>871913.47782</v>
      </c>
      <c r="H115" s="191">
        <f t="shared" si="45"/>
        <v>870299.2623999999</v>
      </c>
      <c r="I115" s="191">
        <f t="shared" si="45"/>
        <v>891715.8383999999</v>
      </c>
      <c r="J115" s="191">
        <f t="shared" si="45"/>
        <v>913736.1843999999</v>
      </c>
      <c r="K115" s="191">
        <f t="shared" si="45"/>
        <v>1236738.43526</v>
      </c>
      <c r="L115" s="191">
        <f t="shared" si="45"/>
        <v>2241963.83586</v>
      </c>
      <c r="M115" s="191">
        <f t="shared" si="45"/>
        <v>195631.4892</v>
      </c>
      <c r="N115" s="191">
        <f t="shared" si="45"/>
        <v>259737.933</v>
      </c>
      <c r="O115" s="191">
        <f t="shared" si="45"/>
        <v>670332.2366399999</v>
      </c>
      <c r="P115" s="191">
        <f t="shared" si="45"/>
        <v>853709.9423999999</v>
      </c>
      <c r="Q115" s="191">
        <f t="shared" si="45"/>
        <v>853709.9423999999</v>
      </c>
      <c r="R115" s="191">
        <f t="shared" si="45"/>
        <v>984468.24</v>
      </c>
      <c r="S115" s="132"/>
    </row>
    <row r="116" spans="1:19" s="136" customFormat="1" ht="12.75" outlineLevel="3">
      <c r="A116" s="31" t="s">
        <v>11</v>
      </c>
      <c r="B116" s="32" t="s">
        <v>31</v>
      </c>
      <c r="C116" s="32" t="s">
        <v>8</v>
      </c>
      <c r="D116" s="13" t="s">
        <v>107</v>
      </c>
      <c r="E116" s="32" t="s">
        <v>10</v>
      </c>
      <c r="F116" s="36">
        <f aca="true" t="shared" si="46" ref="F116:R116">F117+F118</f>
        <v>10444130.219999999</v>
      </c>
      <c r="G116" s="36">
        <f t="shared" si="46"/>
        <v>871913.47782</v>
      </c>
      <c r="H116" s="36">
        <f t="shared" si="46"/>
        <v>853709.9423999999</v>
      </c>
      <c r="I116" s="36">
        <f t="shared" si="46"/>
        <v>855126.5184</v>
      </c>
      <c r="J116" s="36">
        <f t="shared" si="46"/>
        <v>888416.0543999999</v>
      </c>
      <c r="K116" s="36">
        <f t="shared" si="46"/>
        <v>976738.4352599999</v>
      </c>
      <c r="L116" s="36">
        <f t="shared" si="46"/>
        <v>2241963.83586</v>
      </c>
      <c r="M116" s="36">
        <f t="shared" si="46"/>
        <v>195631.4892</v>
      </c>
      <c r="N116" s="36">
        <f t="shared" si="46"/>
        <v>259737.933</v>
      </c>
      <c r="O116" s="36">
        <f t="shared" si="46"/>
        <v>609004.40664</v>
      </c>
      <c r="P116" s="36">
        <f t="shared" si="46"/>
        <v>853709.9423999999</v>
      </c>
      <c r="Q116" s="36">
        <f t="shared" si="46"/>
        <v>853709.9423999999</v>
      </c>
      <c r="R116" s="36">
        <f t="shared" si="46"/>
        <v>984468.24</v>
      </c>
      <c r="S116" s="137"/>
    </row>
    <row r="117" spans="1:19" s="136" customFormat="1" ht="12.75" outlineLevel="2">
      <c r="A117" s="37" t="s">
        <v>12</v>
      </c>
      <c r="B117" s="38" t="s">
        <v>31</v>
      </c>
      <c r="C117" s="38" t="s">
        <v>8</v>
      </c>
      <c r="D117" s="4" t="s">
        <v>106</v>
      </c>
      <c r="E117" s="38" t="s">
        <v>10</v>
      </c>
      <c r="F117" s="40">
        <v>8021605.39</v>
      </c>
      <c r="G117" s="40">
        <v>669672.41</v>
      </c>
      <c r="H117" s="40">
        <v>655691.2</v>
      </c>
      <c r="I117" s="40">
        <v>656779.2</v>
      </c>
      <c r="J117" s="40">
        <v>682347.2</v>
      </c>
      <c r="K117" s="40">
        <f>850183.13-100000</f>
        <v>750183.13</v>
      </c>
      <c r="L117" s="40">
        <f>1389228.01+347603.65-428.72-14464.51</f>
        <v>1721938.4300000002</v>
      </c>
      <c r="M117" s="40">
        <f>70720+79534.6</f>
        <v>150254.6</v>
      </c>
      <c r="N117" s="40">
        <v>199491.5</v>
      </c>
      <c r="O117" s="40">
        <v>467745.32</v>
      </c>
      <c r="P117" s="40">
        <v>655691.2</v>
      </c>
      <c r="Q117" s="40">
        <v>655691.2</v>
      </c>
      <c r="R117" s="40">
        <v>756120</v>
      </c>
      <c r="S117" s="137"/>
    </row>
    <row r="118" spans="1:19" s="136" customFormat="1" ht="12.75" outlineLevel="3">
      <c r="A118" s="37" t="s">
        <v>13</v>
      </c>
      <c r="B118" s="38" t="s">
        <v>31</v>
      </c>
      <c r="C118" s="38" t="s">
        <v>8</v>
      </c>
      <c r="D118" s="4" t="s">
        <v>106</v>
      </c>
      <c r="E118" s="38" t="s">
        <v>68</v>
      </c>
      <c r="F118" s="40">
        <v>2422524.83</v>
      </c>
      <c r="G118" s="40">
        <f>G117*30.2%</f>
        <v>202241.06782</v>
      </c>
      <c r="H118" s="40">
        <f aca="true" t="shared" si="47" ref="H118:Q118">H117*30.2%</f>
        <v>198018.7424</v>
      </c>
      <c r="I118" s="40">
        <f t="shared" si="47"/>
        <v>198347.3184</v>
      </c>
      <c r="J118" s="40">
        <f t="shared" si="47"/>
        <v>206068.85439999998</v>
      </c>
      <c r="K118" s="40">
        <f t="shared" si="47"/>
        <v>226555.30526</v>
      </c>
      <c r="L118" s="40">
        <f t="shared" si="47"/>
        <v>520025.40586000006</v>
      </c>
      <c r="M118" s="40">
        <f t="shared" si="47"/>
        <v>45376.8892</v>
      </c>
      <c r="N118" s="40">
        <f t="shared" si="47"/>
        <v>60246.433</v>
      </c>
      <c r="O118" s="40">
        <f t="shared" si="47"/>
        <v>141259.08664</v>
      </c>
      <c r="P118" s="40">
        <f t="shared" si="47"/>
        <v>198018.7424</v>
      </c>
      <c r="Q118" s="40">
        <f t="shared" si="47"/>
        <v>198018.7424</v>
      </c>
      <c r="R118" s="40">
        <f>R117*30.2%-0.09-0.72+0.8+0.01</f>
        <v>228348.24</v>
      </c>
      <c r="S118" s="137"/>
    </row>
    <row r="119" spans="1:19" s="136" customFormat="1" ht="12.75" outlineLevel="2">
      <c r="A119" s="31" t="s">
        <v>15</v>
      </c>
      <c r="B119" s="32" t="s">
        <v>31</v>
      </c>
      <c r="C119" s="32" t="s">
        <v>8</v>
      </c>
      <c r="D119" s="13" t="s">
        <v>107</v>
      </c>
      <c r="E119" s="32" t="s">
        <v>14</v>
      </c>
      <c r="F119" s="36">
        <f>F120</f>
        <v>57500</v>
      </c>
      <c r="G119" s="36">
        <f aca="true" t="shared" si="48" ref="G119:R119">G120</f>
        <v>0</v>
      </c>
      <c r="H119" s="36">
        <f t="shared" si="48"/>
        <v>0</v>
      </c>
      <c r="I119" s="36">
        <f t="shared" si="48"/>
        <v>20000</v>
      </c>
      <c r="J119" s="36">
        <f t="shared" si="48"/>
        <v>0</v>
      </c>
      <c r="K119" s="36">
        <f t="shared" si="48"/>
        <v>0</v>
      </c>
      <c r="L119" s="36">
        <f t="shared" si="48"/>
        <v>0</v>
      </c>
      <c r="M119" s="36">
        <f t="shared" si="48"/>
        <v>0</v>
      </c>
      <c r="N119" s="36">
        <f t="shared" si="48"/>
        <v>0</v>
      </c>
      <c r="O119" s="36">
        <f t="shared" si="48"/>
        <v>37500</v>
      </c>
      <c r="P119" s="36">
        <f t="shared" si="48"/>
        <v>0</v>
      </c>
      <c r="Q119" s="36">
        <f t="shared" si="48"/>
        <v>0</v>
      </c>
      <c r="R119" s="36">
        <f t="shared" si="48"/>
        <v>0</v>
      </c>
      <c r="S119" s="137"/>
    </row>
    <row r="120" spans="1:19" s="136" customFormat="1" ht="12.75" outlineLevel="3">
      <c r="A120" s="37" t="s">
        <v>16</v>
      </c>
      <c r="B120" s="38" t="s">
        <v>31</v>
      </c>
      <c r="C120" s="38" t="s">
        <v>8</v>
      </c>
      <c r="D120" s="4" t="s">
        <v>106</v>
      </c>
      <c r="E120" s="38" t="s">
        <v>14</v>
      </c>
      <c r="F120" s="40">
        <v>57500</v>
      </c>
      <c r="G120" s="40">
        <v>0</v>
      </c>
      <c r="H120" s="40">
        <v>0</v>
      </c>
      <c r="I120" s="40">
        <v>20000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37500</v>
      </c>
      <c r="P120" s="40">
        <v>0</v>
      </c>
      <c r="Q120" s="40">
        <v>0</v>
      </c>
      <c r="R120" s="40">
        <v>0</v>
      </c>
      <c r="S120" s="137"/>
    </row>
    <row r="121" spans="1:19" s="136" customFormat="1" ht="15.75" customHeight="1" outlineLevel="3">
      <c r="A121" s="31" t="s">
        <v>3</v>
      </c>
      <c r="B121" s="32" t="s">
        <v>31</v>
      </c>
      <c r="C121" s="32" t="s">
        <v>8</v>
      </c>
      <c r="D121" s="13" t="s">
        <v>107</v>
      </c>
      <c r="E121" s="32" t="s">
        <v>2</v>
      </c>
      <c r="F121" s="36">
        <f>F122+F123+F124</f>
        <v>342326.6</v>
      </c>
      <c r="G121" s="36">
        <f aca="true" t="shared" si="49" ref="G121:R121">G122+G123+G124</f>
        <v>0</v>
      </c>
      <c r="H121" s="36">
        <f t="shared" si="49"/>
        <v>16589.32</v>
      </c>
      <c r="I121" s="36">
        <f t="shared" si="49"/>
        <v>16589.32</v>
      </c>
      <c r="J121" s="36">
        <f t="shared" si="49"/>
        <v>25320.13</v>
      </c>
      <c r="K121" s="36">
        <f t="shared" si="49"/>
        <v>260000</v>
      </c>
      <c r="L121" s="36">
        <f t="shared" si="49"/>
        <v>0</v>
      </c>
      <c r="M121" s="36">
        <f t="shared" si="49"/>
        <v>0</v>
      </c>
      <c r="N121" s="36">
        <f t="shared" si="49"/>
        <v>0</v>
      </c>
      <c r="O121" s="36">
        <f t="shared" si="49"/>
        <v>23827.83</v>
      </c>
      <c r="P121" s="36">
        <f t="shared" si="49"/>
        <v>0</v>
      </c>
      <c r="Q121" s="36">
        <f t="shared" si="49"/>
        <v>0</v>
      </c>
      <c r="R121" s="36">
        <f t="shared" si="49"/>
        <v>0</v>
      </c>
      <c r="S121" s="137"/>
    </row>
    <row r="122" spans="1:19" s="136" customFormat="1" ht="12.75" outlineLevel="3">
      <c r="A122" s="37" t="s">
        <v>5</v>
      </c>
      <c r="B122" s="38" t="s">
        <v>31</v>
      </c>
      <c r="C122" s="38" t="s">
        <v>8</v>
      </c>
      <c r="D122" s="4" t="s">
        <v>106</v>
      </c>
      <c r="E122" s="38" t="s">
        <v>4</v>
      </c>
      <c r="F122" s="40">
        <v>14430.04</v>
      </c>
      <c r="G122" s="40">
        <v>0</v>
      </c>
      <c r="H122" s="40">
        <v>0</v>
      </c>
      <c r="I122" s="40"/>
      <c r="J122" s="40">
        <v>14430.04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137"/>
    </row>
    <row r="123" spans="1:19" s="136" customFormat="1" ht="15" customHeight="1" outlineLevel="2">
      <c r="A123" s="37" t="s">
        <v>7</v>
      </c>
      <c r="B123" s="38" t="s">
        <v>31</v>
      </c>
      <c r="C123" s="38" t="s">
        <v>8</v>
      </c>
      <c r="D123" s="4" t="s">
        <v>106</v>
      </c>
      <c r="E123" s="38" t="s">
        <v>6</v>
      </c>
      <c r="F123" s="40">
        <v>260000</v>
      </c>
      <c r="G123" s="40">
        <v>0</v>
      </c>
      <c r="H123" s="40">
        <v>0</v>
      </c>
      <c r="I123" s="40">
        <v>0</v>
      </c>
      <c r="J123" s="40">
        <v>0</v>
      </c>
      <c r="K123" s="40">
        <v>260000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137"/>
    </row>
    <row r="124" spans="1:19" s="136" customFormat="1" ht="14.25" customHeight="1" outlineLevel="3">
      <c r="A124" s="37" t="s">
        <v>23</v>
      </c>
      <c r="B124" s="38" t="s">
        <v>31</v>
      </c>
      <c r="C124" s="38" t="s">
        <v>8</v>
      </c>
      <c r="D124" s="4" t="s">
        <v>106</v>
      </c>
      <c r="E124" s="38" t="s">
        <v>22</v>
      </c>
      <c r="F124" s="40">
        <f>142625.32-1737.87-83880.98+10890.09</f>
        <v>67896.56000000001</v>
      </c>
      <c r="G124" s="40">
        <v>0</v>
      </c>
      <c r="H124" s="40">
        <v>16589.32</v>
      </c>
      <c r="I124" s="40">
        <v>16589.32</v>
      </c>
      <c r="J124" s="40">
        <v>10890.09</v>
      </c>
      <c r="K124" s="40"/>
      <c r="L124" s="40">
        <v>0</v>
      </c>
      <c r="M124" s="40">
        <v>0</v>
      </c>
      <c r="N124" s="40"/>
      <c r="O124" s="40">
        <v>23827.83</v>
      </c>
      <c r="P124" s="40"/>
      <c r="Q124" s="40"/>
      <c r="R124" s="40"/>
      <c r="S124" s="137"/>
    </row>
    <row r="125" spans="1:21" ht="36" customHeight="1" hidden="1" outlineLevel="3">
      <c r="A125" s="81" t="s">
        <v>76</v>
      </c>
      <c r="B125" s="82" t="s">
        <v>31</v>
      </c>
      <c r="C125" s="82" t="s">
        <v>26</v>
      </c>
      <c r="D125" s="82" t="s">
        <v>108</v>
      </c>
      <c r="E125" s="82" t="s">
        <v>2</v>
      </c>
      <c r="F125" s="84">
        <f>F126</f>
        <v>0</v>
      </c>
      <c r="G125" s="84">
        <f aca="true" t="shared" si="50" ref="G125:R125">G126</f>
        <v>0</v>
      </c>
      <c r="H125" s="84">
        <f t="shared" si="50"/>
        <v>0</v>
      </c>
      <c r="I125" s="84">
        <f t="shared" si="50"/>
        <v>0</v>
      </c>
      <c r="J125" s="84">
        <f t="shared" si="50"/>
        <v>0</v>
      </c>
      <c r="K125" s="84">
        <f t="shared" si="50"/>
        <v>0</v>
      </c>
      <c r="L125" s="84">
        <f t="shared" si="50"/>
        <v>0</v>
      </c>
      <c r="M125" s="84">
        <f t="shared" si="50"/>
        <v>0</v>
      </c>
      <c r="N125" s="84">
        <f t="shared" si="50"/>
        <v>0</v>
      </c>
      <c r="O125" s="84">
        <f t="shared" si="50"/>
        <v>0</v>
      </c>
      <c r="P125" s="84">
        <f t="shared" si="50"/>
        <v>0</v>
      </c>
      <c r="Q125" s="84">
        <f t="shared" si="50"/>
        <v>0</v>
      </c>
      <c r="R125" s="84">
        <f t="shared" si="50"/>
        <v>0</v>
      </c>
      <c r="S125" s="7"/>
      <c r="U125" s="7"/>
    </row>
    <row r="126" spans="1:19" ht="0.75" customHeight="1" hidden="1" outlineLevel="3">
      <c r="A126" s="3" t="s">
        <v>76</v>
      </c>
      <c r="B126" s="4" t="s">
        <v>31</v>
      </c>
      <c r="C126" s="4" t="s">
        <v>26</v>
      </c>
      <c r="D126" s="4" t="s">
        <v>108</v>
      </c>
      <c r="E126" s="5" t="s">
        <v>22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7"/>
    </row>
    <row r="127" spans="1:19" ht="0.75" customHeight="1" hidden="1" outlineLevel="3">
      <c r="A127" s="96" t="s">
        <v>109</v>
      </c>
      <c r="B127" s="82" t="s">
        <v>31</v>
      </c>
      <c r="C127" s="82" t="s">
        <v>8</v>
      </c>
      <c r="D127" s="82" t="s">
        <v>110</v>
      </c>
      <c r="E127" s="77" t="s">
        <v>2</v>
      </c>
      <c r="F127" s="78">
        <f>F128</f>
        <v>0</v>
      </c>
      <c r="G127" s="84">
        <f aca="true" t="shared" si="51" ref="G127:R127">G128</f>
        <v>0</v>
      </c>
      <c r="H127" s="84">
        <f t="shared" si="51"/>
        <v>0</v>
      </c>
      <c r="I127" s="84">
        <f t="shared" si="51"/>
        <v>0</v>
      </c>
      <c r="J127" s="84">
        <f t="shared" si="51"/>
        <v>0</v>
      </c>
      <c r="K127" s="84">
        <f t="shared" si="51"/>
        <v>0</v>
      </c>
      <c r="L127" s="84">
        <f t="shared" si="51"/>
        <v>0</v>
      </c>
      <c r="M127" s="84">
        <f t="shared" si="51"/>
        <v>0</v>
      </c>
      <c r="N127" s="84">
        <f t="shared" si="51"/>
        <v>0</v>
      </c>
      <c r="O127" s="84">
        <f t="shared" si="51"/>
        <v>0</v>
      </c>
      <c r="P127" s="84">
        <f t="shared" si="51"/>
        <v>0</v>
      </c>
      <c r="Q127" s="84">
        <f t="shared" si="51"/>
        <v>0</v>
      </c>
      <c r="R127" s="84">
        <f t="shared" si="51"/>
        <v>0</v>
      </c>
      <c r="S127" s="7"/>
    </row>
    <row r="128" spans="1:19" ht="33" customHeight="1" hidden="1" outlineLevel="3">
      <c r="A128" s="95" t="s">
        <v>109</v>
      </c>
      <c r="B128" s="4" t="s">
        <v>31</v>
      </c>
      <c r="C128" s="4" t="s">
        <v>8</v>
      </c>
      <c r="D128" s="4" t="s">
        <v>110</v>
      </c>
      <c r="E128" s="47" t="s">
        <v>2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7"/>
    </row>
    <row r="129" spans="1:19" ht="57.75" customHeight="1" outlineLevel="3">
      <c r="A129" s="100" t="s">
        <v>115</v>
      </c>
      <c r="B129" s="82" t="s">
        <v>31</v>
      </c>
      <c r="C129" s="82" t="s">
        <v>8</v>
      </c>
      <c r="D129" s="116" t="s">
        <v>129</v>
      </c>
      <c r="E129" s="82" t="s">
        <v>2</v>
      </c>
      <c r="F129" s="78">
        <f>F130</f>
        <v>152100</v>
      </c>
      <c r="G129" s="78">
        <f aca="true" t="shared" si="52" ref="G129:R129">G130</f>
        <v>16900</v>
      </c>
      <c r="H129" s="78">
        <f t="shared" si="52"/>
        <v>16900</v>
      </c>
      <c r="I129" s="78">
        <f t="shared" si="52"/>
        <v>16900</v>
      </c>
      <c r="J129" s="78">
        <f t="shared" si="52"/>
        <v>16900</v>
      </c>
      <c r="K129" s="78">
        <f t="shared" si="52"/>
        <v>16900</v>
      </c>
      <c r="L129" s="78">
        <f t="shared" si="52"/>
        <v>0</v>
      </c>
      <c r="M129" s="78">
        <f t="shared" si="52"/>
        <v>0</v>
      </c>
      <c r="N129" s="78">
        <f t="shared" si="52"/>
        <v>0</v>
      </c>
      <c r="O129" s="78">
        <f t="shared" si="52"/>
        <v>16900</v>
      </c>
      <c r="P129" s="78">
        <f t="shared" si="52"/>
        <v>16900</v>
      </c>
      <c r="Q129" s="78">
        <f t="shared" si="52"/>
        <v>16900</v>
      </c>
      <c r="R129" s="78">
        <f t="shared" si="52"/>
        <v>16900</v>
      </c>
      <c r="S129" s="7"/>
    </row>
    <row r="130" spans="1:19" ht="54.75" customHeight="1" outlineLevel="3">
      <c r="A130" s="122" t="s">
        <v>115</v>
      </c>
      <c r="B130" s="91" t="s">
        <v>31</v>
      </c>
      <c r="C130" s="91" t="s">
        <v>8</v>
      </c>
      <c r="D130" s="112" t="s">
        <v>129</v>
      </c>
      <c r="E130" s="92" t="s">
        <v>22</v>
      </c>
      <c r="F130" s="123">
        <f>G130+H130+I130+J130+K130+O130+P130+Q130+R130</f>
        <v>152100</v>
      </c>
      <c r="G130" s="123">
        <v>16900</v>
      </c>
      <c r="H130" s="123">
        <v>16900</v>
      </c>
      <c r="I130" s="123">
        <v>16900</v>
      </c>
      <c r="J130" s="123">
        <v>16900</v>
      </c>
      <c r="K130" s="123">
        <v>16900</v>
      </c>
      <c r="L130" s="123">
        <v>0</v>
      </c>
      <c r="M130" s="123">
        <v>0</v>
      </c>
      <c r="N130" s="123">
        <v>0</v>
      </c>
      <c r="O130" s="123">
        <v>16900</v>
      </c>
      <c r="P130" s="123">
        <v>16900</v>
      </c>
      <c r="Q130" s="123">
        <v>16900</v>
      </c>
      <c r="R130" s="123">
        <v>16900</v>
      </c>
      <c r="S130" s="7"/>
    </row>
    <row r="131" spans="1:19" ht="21.75" customHeight="1" hidden="1" outlineLevel="3">
      <c r="A131" s="114" t="s">
        <v>116</v>
      </c>
      <c r="B131" s="115"/>
      <c r="C131" s="115"/>
      <c r="D131" s="117">
        <v>5310100441</v>
      </c>
      <c r="E131" s="82" t="s">
        <v>2</v>
      </c>
      <c r="F131" s="120">
        <f>F132</f>
        <v>0</v>
      </c>
      <c r="G131" s="120">
        <f aca="true" t="shared" si="53" ref="G131:R131">G132</f>
        <v>0</v>
      </c>
      <c r="H131" s="120">
        <f t="shared" si="53"/>
        <v>0</v>
      </c>
      <c r="I131" s="120">
        <f t="shared" si="53"/>
        <v>0</v>
      </c>
      <c r="J131" s="120">
        <f t="shared" si="53"/>
        <v>0</v>
      </c>
      <c r="K131" s="120">
        <f t="shared" si="53"/>
        <v>0</v>
      </c>
      <c r="L131" s="120">
        <f t="shared" si="53"/>
        <v>0</v>
      </c>
      <c r="M131" s="120">
        <f t="shared" si="53"/>
        <v>0</v>
      </c>
      <c r="N131" s="120">
        <f t="shared" si="53"/>
        <v>0</v>
      </c>
      <c r="O131" s="120">
        <f t="shared" si="53"/>
        <v>0</v>
      </c>
      <c r="P131" s="120">
        <f t="shared" si="53"/>
        <v>0</v>
      </c>
      <c r="Q131" s="120">
        <f t="shared" si="53"/>
        <v>0</v>
      </c>
      <c r="R131" s="120">
        <f t="shared" si="53"/>
        <v>0</v>
      </c>
      <c r="S131" s="7"/>
    </row>
    <row r="132" spans="1:19" ht="21.75" customHeight="1" hidden="1" outlineLevel="3">
      <c r="A132" s="111" t="s">
        <v>117</v>
      </c>
      <c r="B132" s="52" t="s">
        <v>31</v>
      </c>
      <c r="C132" s="52" t="s">
        <v>1</v>
      </c>
      <c r="D132" s="113">
        <v>5310100441</v>
      </c>
      <c r="E132" s="5" t="s">
        <v>9</v>
      </c>
      <c r="F132" s="118">
        <v>0</v>
      </c>
      <c r="G132" s="119">
        <v>0</v>
      </c>
      <c r="H132" s="119">
        <v>0</v>
      </c>
      <c r="I132" s="118">
        <v>0</v>
      </c>
      <c r="J132" s="119">
        <v>0</v>
      </c>
      <c r="K132" s="119">
        <v>0</v>
      </c>
      <c r="L132" s="119">
        <v>0</v>
      </c>
      <c r="M132" s="119">
        <v>0</v>
      </c>
      <c r="N132" s="119">
        <v>0</v>
      </c>
      <c r="O132" s="119">
        <v>0</v>
      </c>
      <c r="P132" s="119">
        <v>0</v>
      </c>
      <c r="Q132" s="119">
        <v>0</v>
      </c>
      <c r="R132" s="119">
        <v>0</v>
      </c>
      <c r="S132" s="7"/>
    </row>
    <row r="133" spans="1:19" ht="33" customHeight="1" outlineLevel="3">
      <c r="A133" s="114" t="s">
        <v>120</v>
      </c>
      <c r="B133" s="115"/>
      <c r="C133" s="115"/>
      <c r="D133" s="125">
        <v>5900000000</v>
      </c>
      <c r="E133" s="82"/>
      <c r="F133" s="120">
        <f>F134</f>
        <v>304.2</v>
      </c>
      <c r="G133" s="120">
        <f aca="true" t="shared" si="54" ref="G133:R136">G134</f>
        <v>0</v>
      </c>
      <c r="H133" s="120">
        <f t="shared" si="54"/>
        <v>0</v>
      </c>
      <c r="I133" s="120">
        <f t="shared" si="54"/>
        <v>304.2</v>
      </c>
      <c r="J133" s="120">
        <f t="shared" si="54"/>
        <v>0</v>
      </c>
      <c r="K133" s="120">
        <f t="shared" si="54"/>
        <v>0</v>
      </c>
      <c r="L133" s="120">
        <f t="shared" si="54"/>
        <v>0</v>
      </c>
      <c r="M133" s="120">
        <f t="shared" si="54"/>
        <v>0</v>
      </c>
      <c r="N133" s="120">
        <f t="shared" si="54"/>
        <v>0</v>
      </c>
      <c r="O133" s="120">
        <f t="shared" si="54"/>
        <v>0</v>
      </c>
      <c r="P133" s="120">
        <f t="shared" si="54"/>
        <v>0</v>
      </c>
      <c r="Q133" s="120">
        <f t="shared" si="54"/>
        <v>0</v>
      </c>
      <c r="R133" s="120">
        <f t="shared" si="54"/>
        <v>0</v>
      </c>
      <c r="S133" s="7"/>
    </row>
    <row r="134" spans="1:19" ht="23.25" customHeight="1" outlineLevel="3">
      <c r="A134" s="115" t="s">
        <v>63</v>
      </c>
      <c r="B134" s="115"/>
      <c r="C134" s="115"/>
      <c r="D134" s="125">
        <v>5910000000</v>
      </c>
      <c r="E134" s="82"/>
      <c r="F134" s="120">
        <f>F135</f>
        <v>304.2</v>
      </c>
      <c r="G134" s="120">
        <f t="shared" si="54"/>
        <v>0</v>
      </c>
      <c r="H134" s="120">
        <f t="shared" si="54"/>
        <v>0</v>
      </c>
      <c r="I134" s="120">
        <f t="shared" si="54"/>
        <v>304.2</v>
      </c>
      <c r="J134" s="120">
        <f t="shared" si="54"/>
        <v>0</v>
      </c>
      <c r="K134" s="120">
        <f t="shared" si="54"/>
        <v>0</v>
      </c>
      <c r="L134" s="120">
        <f t="shared" si="54"/>
        <v>0</v>
      </c>
      <c r="M134" s="120">
        <f t="shared" si="54"/>
        <v>0</v>
      </c>
      <c r="N134" s="120">
        <f t="shared" si="54"/>
        <v>0</v>
      </c>
      <c r="O134" s="120">
        <f t="shared" si="54"/>
        <v>0</v>
      </c>
      <c r="P134" s="120">
        <f t="shared" si="54"/>
        <v>0</v>
      </c>
      <c r="Q134" s="120">
        <f t="shared" si="54"/>
        <v>0</v>
      </c>
      <c r="R134" s="120">
        <f t="shared" si="54"/>
        <v>0</v>
      </c>
      <c r="S134" s="7"/>
    </row>
    <row r="135" spans="1:19" ht="22.5" customHeight="1" outlineLevel="3">
      <c r="A135" s="115" t="s">
        <v>121</v>
      </c>
      <c r="B135" s="115"/>
      <c r="C135" s="115"/>
      <c r="D135" s="125">
        <v>5910000000</v>
      </c>
      <c r="E135" s="82"/>
      <c r="F135" s="120">
        <f>F136</f>
        <v>304.2</v>
      </c>
      <c r="G135" s="120">
        <f t="shared" si="54"/>
        <v>0</v>
      </c>
      <c r="H135" s="120">
        <f t="shared" si="54"/>
        <v>0</v>
      </c>
      <c r="I135" s="120">
        <f t="shared" si="54"/>
        <v>304.2</v>
      </c>
      <c r="J135" s="120">
        <f t="shared" si="54"/>
        <v>0</v>
      </c>
      <c r="K135" s="120">
        <f t="shared" si="54"/>
        <v>0</v>
      </c>
      <c r="L135" s="120">
        <f t="shared" si="54"/>
        <v>0</v>
      </c>
      <c r="M135" s="120">
        <f t="shared" si="54"/>
        <v>0</v>
      </c>
      <c r="N135" s="120">
        <f t="shared" si="54"/>
        <v>0</v>
      </c>
      <c r="O135" s="120">
        <f t="shared" si="54"/>
        <v>0</v>
      </c>
      <c r="P135" s="120">
        <f t="shared" si="54"/>
        <v>0</v>
      </c>
      <c r="Q135" s="120">
        <f t="shared" si="54"/>
        <v>0</v>
      </c>
      <c r="R135" s="120">
        <f t="shared" si="54"/>
        <v>0</v>
      </c>
      <c r="S135" s="7"/>
    </row>
    <row r="136" spans="1:19" ht="54" customHeight="1" outlineLevel="3">
      <c r="A136" s="115" t="s">
        <v>119</v>
      </c>
      <c r="B136" s="124" t="s">
        <v>31</v>
      </c>
      <c r="C136" s="124" t="s">
        <v>8</v>
      </c>
      <c r="D136" s="125">
        <v>5910288530</v>
      </c>
      <c r="E136" s="82" t="s">
        <v>2</v>
      </c>
      <c r="F136" s="120">
        <f>F137</f>
        <v>304.2</v>
      </c>
      <c r="G136" s="120">
        <f t="shared" si="54"/>
        <v>0</v>
      </c>
      <c r="H136" s="120">
        <f t="shared" si="54"/>
        <v>0</v>
      </c>
      <c r="I136" s="120">
        <f t="shared" si="54"/>
        <v>304.2</v>
      </c>
      <c r="J136" s="120">
        <f t="shared" si="54"/>
        <v>0</v>
      </c>
      <c r="K136" s="120">
        <f t="shared" si="54"/>
        <v>0</v>
      </c>
      <c r="L136" s="120">
        <f t="shared" si="54"/>
        <v>0</v>
      </c>
      <c r="M136" s="120">
        <f t="shared" si="54"/>
        <v>0</v>
      </c>
      <c r="N136" s="120">
        <f t="shared" si="54"/>
        <v>0</v>
      </c>
      <c r="O136" s="120">
        <f t="shared" si="54"/>
        <v>0</v>
      </c>
      <c r="P136" s="120">
        <f t="shared" si="54"/>
        <v>0</v>
      </c>
      <c r="Q136" s="120">
        <f t="shared" si="54"/>
        <v>0</v>
      </c>
      <c r="R136" s="120">
        <f t="shared" si="54"/>
        <v>0</v>
      </c>
      <c r="S136" s="7"/>
    </row>
    <row r="137" spans="1:19" ht="61.5" customHeight="1" outlineLevel="3">
      <c r="A137" s="126" t="s">
        <v>119</v>
      </c>
      <c r="B137" s="127" t="s">
        <v>31</v>
      </c>
      <c r="C137" s="127" t="s">
        <v>8</v>
      </c>
      <c r="D137" s="113">
        <v>5910288530</v>
      </c>
      <c r="E137" s="5" t="s">
        <v>122</v>
      </c>
      <c r="F137" s="118">
        <f>I137</f>
        <v>304.2</v>
      </c>
      <c r="G137" s="119">
        <v>0</v>
      </c>
      <c r="H137" s="119">
        <v>0</v>
      </c>
      <c r="I137" s="118">
        <v>304.2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>
        <v>0</v>
      </c>
      <c r="P137" s="119">
        <v>0</v>
      </c>
      <c r="Q137" s="119">
        <v>0</v>
      </c>
      <c r="R137" s="119">
        <v>0</v>
      </c>
      <c r="S137" s="7"/>
    </row>
    <row r="138" spans="1:19" s="136" customFormat="1" ht="33" customHeight="1" outlineLevel="3">
      <c r="A138" s="102" t="s">
        <v>121</v>
      </c>
      <c r="B138" s="103"/>
      <c r="C138" s="104"/>
      <c r="D138" s="105" t="s">
        <v>125</v>
      </c>
      <c r="E138" s="83"/>
      <c r="F138" s="120">
        <f>F139</f>
        <v>78120</v>
      </c>
      <c r="G138" s="120">
        <f aca="true" t="shared" si="55" ref="G138:R138">G139</f>
        <v>6510</v>
      </c>
      <c r="H138" s="120">
        <f t="shared" si="55"/>
        <v>6510</v>
      </c>
      <c r="I138" s="120">
        <f t="shared" si="55"/>
        <v>6510</v>
      </c>
      <c r="J138" s="120">
        <f t="shared" si="55"/>
        <v>6510</v>
      </c>
      <c r="K138" s="120">
        <f t="shared" si="55"/>
        <v>19530</v>
      </c>
      <c r="L138" s="120">
        <f t="shared" si="55"/>
        <v>0</v>
      </c>
      <c r="M138" s="120">
        <f t="shared" si="55"/>
        <v>0</v>
      </c>
      <c r="N138" s="120">
        <f t="shared" si="55"/>
        <v>6510</v>
      </c>
      <c r="O138" s="120">
        <f t="shared" si="55"/>
        <v>6510</v>
      </c>
      <c r="P138" s="120">
        <f t="shared" si="55"/>
        <v>6510</v>
      </c>
      <c r="Q138" s="120">
        <f t="shared" si="55"/>
        <v>6510</v>
      </c>
      <c r="R138" s="120">
        <f t="shared" si="55"/>
        <v>6510</v>
      </c>
      <c r="S138" s="137"/>
    </row>
    <row r="139" spans="1:19" s="136" customFormat="1" ht="33" customHeight="1" outlineLevel="3">
      <c r="A139" s="106" t="s">
        <v>123</v>
      </c>
      <c r="B139" s="4"/>
      <c r="C139" s="52" t="s">
        <v>8</v>
      </c>
      <c r="D139" s="107" t="s">
        <v>126</v>
      </c>
      <c r="E139" s="99" t="s">
        <v>105</v>
      </c>
      <c r="F139" s="121">
        <f>F140+F141</f>
        <v>78120</v>
      </c>
      <c r="G139" s="121">
        <f aca="true" t="shared" si="56" ref="G139:R139">G140+G141</f>
        <v>6510</v>
      </c>
      <c r="H139" s="121">
        <f t="shared" si="56"/>
        <v>6510</v>
      </c>
      <c r="I139" s="121">
        <f t="shared" si="56"/>
        <v>6510</v>
      </c>
      <c r="J139" s="121">
        <f t="shared" si="56"/>
        <v>6510</v>
      </c>
      <c r="K139" s="121">
        <f t="shared" si="56"/>
        <v>19530</v>
      </c>
      <c r="L139" s="121">
        <f t="shared" si="56"/>
        <v>0</v>
      </c>
      <c r="M139" s="121">
        <f t="shared" si="56"/>
        <v>0</v>
      </c>
      <c r="N139" s="121">
        <f t="shared" si="56"/>
        <v>6510</v>
      </c>
      <c r="O139" s="121">
        <f t="shared" si="56"/>
        <v>6510</v>
      </c>
      <c r="P139" s="121">
        <f t="shared" si="56"/>
        <v>6510</v>
      </c>
      <c r="Q139" s="121">
        <f t="shared" si="56"/>
        <v>6510</v>
      </c>
      <c r="R139" s="121">
        <f t="shared" si="56"/>
        <v>6510</v>
      </c>
      <c r="S139" s="137"/>
    </row>
    <row r="140" spans="1:19" s="136" customFormat="1" ht="33" customHeight="1" outlineLevel="3">
      <c r="A140" s="194" t="s">
        <v>124</v>
      </c>
      <c r="B140" s="4"/>
      <c r="C140" s="4" t="s">
        <v>8</v>
      </c>
      <c r="D140" s="187" t="s">
        <v>126</v>
      </c>
      <c r="E140" s="47" t="s">
        <v>10</v>
      </c>
      <c r="F140" s="118">
        <v>60000</v>
      </c>
      <c r="G140" s="118">
        <v>5000</v>
      </c>
      <c r="H140" s="118">
        <v>5000</v>
      </c>
      <c r="I140" s="118">
        <v>5000</v>
      </c>
      <c r="J140" s="118">
        <v>5000</v>
      </c>
      <c r="K140" s="118">
        <v>15000</v>
      </c>
      <c r="L140" s="118">
        <v>0</v>
      </c>
      <c r="M140" s="118">
        <v>0</v>
      </c>
      <c r="N140" s="118">
        <v>5000</v>
      </c>
      <c r="O140" s="118">
        <v>5000</v>
      </c>
      <c r="P140" s="118">
        <v>5000</v>
      </c>
      <c r="Q140" s="118">
        <v>5000</v>
      </c>
      <c r="R140" s="118">
        <v>5000</v>
      </c>
      <c r="S140" s="137"/>
    </row>
    <row r="141" spans="1:19" s="136" customFormat="1" ht="33" customHeight="1" outlineLevel="3">
      <c r="A141" s="122" t="s">
        <v>124</v>
      </c>
      <c r="B141" s="91" t="s">
        <v>31</v>
      </c>
      <c r="C141" s="92" t="s">
        <v>8</v>
      </c>
      <c r="D141" s="188" t="s">
        <v>126</v>
      </c>
      <c r="E141" s="186" t="s">
        <v>68</v>
      </c>
      <c r="F141" s="118">
        <v>18120</v>
      </c>
      <c r="G141" s="118">
        <f aca="true" t="shared" si="57" ref="G141:R141">G140*30.2%</f>
        <v>1510</v>
      </c>
      <c r="H141" s="118">
        <f t="shared" si="57"/>
        <v>1510</v>
      </c>
      <c r="I141" s="118">
        <f t="shared" si="57"/>
        <v>1510</v>
      </c>
      <c r="J141" s="118">
        <f t="shared" si="57"/>
        <v>1510</v>
      </c>
      <c r="K141" s="118">
        <f t="shared" si="57"/>
        <v>4530</v>
      </c>
      <c r="L141" s="118">
        <f t="shared" si="57"/>
        <v>0</v>
      </c>
      <c r="M141" s="118">
        <f t="shared" si="57"/>
        <v>0</v>
      </c>
      <c r="N141" s="118">
        <f t="shared" si="57"/>
        <v>1510</v>
      </c>
      <c r="O141" s="118">
        <f t="shared" si="57"/>
        <v>1510</v>
      </c>
      <c r="P141" s="118">
        <f t="shared" si="57"/>
        <v>1510</v>
      </c>
      <c r="Q141" s="118">
        <f t="shared" si="57"/>
        <v>1510</v>
      </c>
      <c r="R141" s="118">
        <f t="shared" si="57"/>
        <v>1510</v>
      </c>
      <c r="S141" s="137"/>
    </row>
    <row r="142" spans="1:19" s="136" customFormat="1" ht="29.25" customHeight="1" outlineLevel="3">
      <c r="A142" s="114" t="s">
        <v>120</v>
      </c>
      <c r="B142" s="115"/>
      <c r="C142" s="115"/>
      <c r="D142" s="125">
        <v>5900000000</v>
      </c>
      <c r="E142" s="82"/>
      <c r="F142" s="120">
        <f>F143</f>
        <v>1171800</v>
      </c>
      <c r="G142" s="120">
        <f aca="true" t="shared" si="58" ref="G142:R144">G143</f>
        <v>97650</v>
      </c>
      <c r="H142" s="120">
        <f t="shared" si="58"/>
        <v>97650</v>
      </c>
      <c r="I142" s="120">
        <f t="shared" si="58"/>
        <v>97650</v>
      </c>
      <c r="J142" s="120">
        <f t="shared" si="58"/>
        <v>97650</v>
      </c>
      <c r="K142" s="120">
        <f t="shared" si="58"/>
        <v>227850</v>
      </c>
      <c r="L142" s="120">
        <f t="shared" si="58"/>
        <v>149730</v>
      </c>
      <c r="M142" s="120">
        <f t="shared" si="58"/>
        <v>0</v>
      </c>
      <c r="N142" s="120">
        <f t="shared" si="58"/>
        <v>13020</v>
      </c>
      <c r="O142" s="120">
        <f t="shared" si="58"/>
        <v>97650</v>
      </c>
      <c r="P142" s="120">
        <f t="shared" si="58"/>
        <v>97650</v>
      </c>
      <c r="Q142" s="120">
        <f t="shared" si="58"/>
        <v>97650</v>
      </c>
      <c r="R142" s="120">
        <f t="shared" si="58"/>
        <v>97650</v>
      </c>
      <c r="S142" s="139"/>
    </row>
    <row r="143" spans="1:19" s="136" customFormat="1" ht="29.25" customHeight="1" outlineLevel="3">
      <c r="A143" s="115" t="s">
        <v>63</v>
      </c>
      <c r="B143" s="115"/>
      <c r="C143" s="115"/>
      <c r="D143" s="125">
        <v>5910000000</v>
      </c>
      <c r="E143" s="82"/>
      <c r="F143" s="120">
        <f>F144</f>
        <v>1171800</v>
      </c>
      <c r="G143" s="120">
        <f t="shared" si="58"/>
        <v>97650</v>
      </c>
      <c r="H143" s="120">
        <f t="shared" si="58"/>
        <v>97650</v>
      </c>
      <c r="I143" s="120">
        <f t="shared" si="58"/>
        <v>97650</v>
      </c>
      <c r="J143" s="120">
        <f t="shared" si="58"/>
        <v>97650</v>
      </c>
      <c r="K143" s="120">
        <f t="shared" si="58"/>
        <v>227850</v>
      </c>
      <c r="L143" s="120">
        <f t="shared" si="58"/>
        <v>149730</v>
      </c>
      <c r="M143" s="120">
        <f t="shared" si="58"/>
        <v>0</v>
      </c>
      <c r="N143" s="120">
        <f t="shared" si="58"/>
        <v>13020</v>
      </c>
      <c r="O143" s="120">
        <f t="shared" si="58"/>
        <v>97650</v>
      </c>
      <c r="P143" s="120">
        <f t="shared" si="58"/>
        <v>97650</v>
      </c>
      <c r="Q143" s="120">
        <f t="shared" si="58"/>
        <v>97650</v>
      </c>
      <c r="R143" s="120">
        <f t="shared" si="58"/>
        <v>97650</v>
      </c>
      <c r="S143" s="139"/>
    </row>
    <row r="144" spans="1:19" s="136" customFormat="1" ht="29.25" customHeight="1" outlineLevel="3">
      <c r="A144" s="115" t="s">
        <v>121</v>
      </c>
      <c r="B144" s="115"/>
      <c r="C144" s="115"/>
      <c r="D144" s="125">
        <v>5910000000</v>
      </c>
      <c r="E144" s="82"/>
      <c r="F144" s="120">
        <f>F145</f>
        <v>1171800</v>
      </c>
      <c r="G144" s="120">
        <f t="shared" si="58"/>
        <v>97650</v>
      </c>
      <c r="H144" s="120">
        <f t="shared" si="58"/>
        <v>97650</v>
      </c>
      <c r="I144" s="120">
        <f t="shared" si="58"/>
        <v>97650</v>
      </c>
      <c r="J144" s="120">
        <f t="shared" si="58"/>
        <v>97650</v>
      </c>
      <c r="K144" s="120">
        <f t="shared" si="58"/>
        <v>227850</v>
      </c>
      <c r="L144" s="120">
        <f t="shared" si="58"/>
        <v>149730</v>
      </c>
      <c r="M144" s="120">
        <f t="shared" si="58"/>
        <v>0</v>
      </c>
      <c r="N144" s="120">
        <f t="shared" si="58"/>
        <v>13020</v>
      </c>
      <c r="O144" s="120">
        <f t="shared" si="58"/>
        <v>97650</v>
      </c>
      <c r="P144" s="120">
        <f t="shared" si="58"/>
        <v>97650</v>
      </c>
      <c r="Q144" s="120">
        <f t="shared" si="58"/>
        <v>97650</v>
      </c>
      <c r="R144" s="120">
        <f t="shared" si="58"/>
        <v>97650</v>
      </c>
      <c r="S144" s="139"/>
    </row>
    <row r="145" spans="1:19" s="136" customFormat="1" ht="33" customHeight="1" outlineLevel="3">
      <c r="A145" s="195" t="s">
        <v>123</v>
      </c>
      <c r="B145" s="52"/>
      <c r="C145" s="52" t="s">
        <v>8</v>
      </c>
      <c r="D145" s="107" t="s">
        <v>128</v>
      </c>
      <c r="E145" s="129" t="s">
        <v>105</v>
      </c>
      <c r="F145" s="121">
        <f>F146+F147</f>
        <v>1171800</v>
      </c>
      <c r="G145" s="121">
        <f aca="true" t="shared" si="59" ref="G145:R145">G146+G147</f>
        <v>97650</v>
      </c>
      <c r="H145" s="121">
        <f t="shared" si="59"/>
        <v>97650</v>
      </c>
      <c r="I145" s="121">
        <f t="shared" si="59"/>
        <v>97650</v>
      </c>
      <c r="J145" s="121">
        <f t="shared" si="59"/>
        <v>97650</v>
      </c>
      <c r="K145" s="121">
        <f t="shared" si="59"/>
        <v>227850</v>
      </c>
      <c r="L145" s="121">
        <f t="shared" si="59"/>
        <v>149730</v>
      </c>
      <c r="M145" s="121">
        <f t="shared" si="59"/>
        <v>0</v>
      </c>
      <c r="N145" s="121">
        <f t="shared" si="59"/>
        <v>13020</v>
      </c>
      <c r="O145" s="121">
        <f t="shared" si="59"/>
        <v>97650</v>
      </c>
      <c r="P145" s="121">
        <f t="shared" si="59"/>
        <v>97650</v>
      </c>
      <c r="Q145" s="121">
        <f t="shared" si="59"/>
        <v>97650</v>
      </c>
      <c r="R145" s="121">
        <f t="shared" si="59"/>
        <v>97650</v>
      </c>
      <c r="S145" s="137"/>
    </row>
    <row r="146" spans="1:19" s="136" customFormat="1" ht="33" customHeight="1" outlineLevel="3">
      <c r="A146" s="196" t="s">
        <v>127</v>
      </c>
      <c r="B146" s="4"/>
      <c r="C146" s="4" t="s">
        <v>8</v>
      </c>
      <c r="D146" s="187" t="s">
        <v>128</v>
      </c>
      <c r="E146" s="128" t="s">
        <v>10</v>
      </c>
      <c r="F146" s="118">
        <v>900000</v>
      </c>
      <c r="G146" s="119">
        <v>75000</v>
      </c>
      <c r="H146" s="119">
        <v>75000</v>
      </c>
      <c r="I146" s="119">
        <v>75000</v>
      </c>
      <c r="J146" s="119">
        <v>75000</v>
      </c>
      <c r="K146" s="119">
        <f>75000+50000+50000</f>
        <v>175000</v>
      </c>
      <c r="L146" s="119">
        <f>75000+25000+15000</f>
        <v>115000</v>
      </c>
      <c r="M146" s="119">
        <v>0</v>
      </c>
      <c r="N146" s="119">
        <v>10000</v>
      </c>
      <c r="O146" s="119">
        <v>75000</v>
      </c>
      <c r="P146" s="119">
        <v>75000</v>
      </c>
      <c r="Q146" s="119">
        <v>75000</v>
      </c>
      <c r="R146" s="119">
        <v>75000</v>
      </c>
      <c r="S146" s="137"/>
    </row>
    <row r="147" spans="1:19" s="136" customFormat="1" ht="32.25" customHeight="1" outlineLevel="3">
      <c r="A147" s="196" t="s">
        <v>127</v>
      </c>
      <c r="B147" s="91" t="s">
        <v>31</v>
      </c>
      <c r="C147" s="92" t="s">
        <v>8</v>
      </c>
      <c r="D147" s="188" t="s">
        <v>128</v>
      </c>
      <c r="E147" s="128" t="s">
        <v>68</v>
      </c>
      <c r="F147" s="118">
        <v>271800</v>
      </c>
      <c r="G147" s="119">
        <f aca="true" t="shared" si="60" ref="G147:R147">G146*30.2%</f>
        <v>22650</v>
      </c>
      <c r="H147" s="119">
        <f t="shared" si="60"/>
        <v>22650</v>
      </c>
      <c r="I147" s="119">
        <f t="shared" si="60"/>
        <v>22650</v>
      </c>
      <c r="J147" s="119">
        <f t="shared" si="60"/>
        <v>22650</v>
      </c>
      <c r="K147" s="119">
        <f t="shared" si="60"/>
        <v>52850</v>
      </c>
      <c r="L147" s="119">
        <f t="shared" si="60"/>
        <v>34730</v>
      </c>
      <c r="M147" s="119">
        <f t="shared" si="60"/>
        <v>0</v>
      </c>
      <c r="N147" s="119">
        <f t="shared" si="60"/>
        <v>3020</v>
      </c>
      <c r="O147" s="119">
        <f t="shared" si="60"/>
        <v>22650</v>
      </c>
      <c r="P147" s="119">
        <f t="shared" si="60"/>
        <v>22650</v>
      </c>
      <c r="Q147" s="119">
        <f t="shared" si="60"/>
        <v>22650</v>
      </c>
      <c r="R147" s="119">
        <f t="shared" si="60"/>
        <v>22650</v>
      </c>
      <c r="S147" s="137"/>
    </row>
    <row r="148" spans="1:19" ht="27.75" customHeight="1" hidden="1" outlineLevel="3">
      <c r="A148" s="114" t="s">
        <v>120</v>
      </c>
      <c r="B148" s="115"/>
      <c r="C148" s="115"/>
      <c r="D148" s="125">
        <v>5900000000</v>
      </c>
      <c r="E148" s="82"/>
      <c r="F148" s="120">
        <f>F149+F151</f>
        <v>0</v>
      </c>
      <c r="G148" s="120">
        <f aca="true" t="shared" si="61" ref="G148:R148">G149+G151</f>
        <v>0</v>
      </c>
      <c r="H148" s="120">
        <f t="shared" si="61"/>
        <v>0</v>
      </c>
      <c r="I148" s="120">
        <f t="shared" si="61"/>
        <v>0</v>
      </c>
      <c r="J148" s="120">
        <f t="shared" si="61"/>
        <v>0</v>
      </c>
      <c r="K148" s="120">
        <f t="shared" si="61"/>
        <v>0</v>
      </c>
      <c r="L148" s="120">
        <f t="shared" si="61"/>
        <v>0</v>
      </c>
      <c r="M148" s="120">
        <f t="shared" si="61"/>
        <v>0</v>
      </c>
      <c r="N148" s="120">
        <f t="shared" si="61"/>
        <v>0</v>
      </c>
      <c r="O148" s="120">
        <f t="shared" si="61"/>
        <v>0</v>
      </c>
      <c r="P148" s="120">
        <f t="shared" si="61"/>
        <v>0</v>
      </c>
      <c r="Q148" s="120">
        <f t="shared" si="61"/>
        <v>0</v>
      </c>
      <c r="R148" s="120">
        <f t="shared" si="61"/>
        <v>0</v>
      </c>
      <c r="S148" s="7"/>
    </row>
    <row r="149" spans="1:19" s="6" customFormat="1" ht="20.25" customHeight="1" hidden="1" outlineLevel="1">
      <c r="A149" s="51" t="s">
        <v>36</v>
      </c>
      <c r="B149" s="52" t="s">
        <v>31</v>
      </c>
      <c r="C149" s="52" t="s">
        <v>8</v>
      </c>
      <c r="D149" s="13" t="s">
        <v>72</v>
      </c>
      <c r="E149" s="52" t="s">
        <v>67</v>
      </c>
      <c r="F149" s="9">
        <v>0</v>
      </c>
      <c r="G149" s="9">
        <f>G150</f>
        <v>0</v>
      </c>
      <c r="H149" s="9">
        <f>H150</f>
        <v>0</v>
      </c>
      <c r="I149" s="9">
        <f>I150</f>
        <v>0</v>
      </c>
      <c r="J149" s="9">
        <v>0</v>
      </c>
      <c r="K149" s="9">
        <f aca="true" t="shared" si="62" ref="K149:R149">K150</f>
        <v>0</v>
      </c>
      <c r="L149" s="9">
        <f t="shared" si="62"/>
        <v>0</v>
      </c>
      <c r="M149" s="9">
        <f t="shared" si="62"/>
        <v>0</v>
      </c>
      <c r="N149" s="9">
        <f t="shared" si="62"/>
        <v>0</v>
      </c>
      <c r="O149" s="9">
        <f t="shared" si="62"/>
        <v>0</v>
      </c>
      <c r="P149" s="9">
        <f t="shared" si="62"/>
        <v>0</v>
      </c>
      <c r="Q149" s="9">
        <f t="shared" si="62"/>
        <v>0</v>
      </c>
      <c r="R149" s="9">
        <f t="shared" si="62"/>
        <v>0</v>
      </c>
      <c r="S149" s="10"/>
    </row>
    <row r="150" spans="1:19" s="6" customFormat="1" ht="21" customHeight="1" hidden="1" outlineLevel="1">
      <c r="A150" s="53" t="s">
        <v>36</v>
      </c>
      <c r="B150" s="52" t="s">
        <v>31</v>
      </c>
      <c r="C150" s="13" t="s">
        <v>8</v>
      </c>
      <c r="D150" s="4" t="s">
        <v>72</v>
      </c>
      <c r="E150" s="52" t="s">
        <v>67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10"/>
    </row>
    <row r="151" spans="1:19" s="6" customFormat="1" ht="0.75" customHeight="1" hidden="1" outlineLevel="1">
      <c r="A151" s="53" t="s">
        <v>3</v>
      </c>
      <c r="B151" s="52" t="s">
        <v>31</v>
      </c>
      <c r="C151" s="52" t="s">
        <v>8</v>
      </c>
      <c r="D151" s="13" t="s">
        <v>72</v>
      </c>
      <c r="E151" s="52" t="s">
        <v>14</v>
      </c>
      <c r="F151" s="9">
        <v>0</v>
      </c>
      <c r="G151" s="9">
        <f aca="true" t="shared" si="63" ref="G151:R151">G152</f>
        <v>0</v>
      </c>
      <c r="H151" s="9">
        <f t="shared" si="63"/>
        <v>0</v>
      </c>
      <c r="I151" s="9">
        <f t="shared" si="63"/>
        <v>0</v>
      </c>
      <c r="J151" s="9">
        <v>0</v>
      </c>
      <c r="K151" s="9">
        <f t="shared" si="63"/>
        <v>0</v>
      </c>
      <c r="L151" s="9">
        <f t="shared" si="63"/>
        <v>0</v>
      </c>
      <c r="M151" s="9">
        <f t="shared" si="63"/>
        <v>0</v>
      </c>
      <c r="N151" s="9">
        <f t="shared" si="63"/>
        <v>0</v>
      </c>
      <c r="O151" s="9">
        <f t="shared" si="63"/>
        <v>0</v>
      </c>
      <c r="P151" s="9">
        <f t="shared" si="63"/>
        <v>0</v>
      </c>
      <c r="Q151" s="9">
        <f t="shared" si="63"/>
        <v>0</v>
      </c>
      <c r="R151" s="9">
        <f t="shared" si="63"/>
        <v>0</v>
      </c>
      <c r="S151" s="10"/>
    </row>
    <row r="152" spans="1:19" s="6" customFormat="1" ht="31.5" customHeight="1" hidden="1" outlineLevel="1">
      <c r="A152" s="3" t="s">
        <v>23</v>
      </c>
      <c r="B152" s="52" t="s">
        <v>31</v>
      </c>
      <c r="C152" s="13" t="s">
        <v>8</v>
      </c>
      <c r="D152" s="4" t="s">
        <v>72</v>
      </c>
      <c r="E152" s="52" t="s">
        <v>14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10"/>
    </row>
    <row r="153" spans="1:19" s="149" customFormat="1" ht="21" customHeight="1" outlineLevel="1">
      <c r="A153" s="197" t="s">
        <v>130</v>
      </c>
      <c r="B153" s="198" t="s">
        <v>31</v>
      </c>
      <c r="C153" s="199" t="s">
        <v>104</v>
      </c>
      <c r="D153" s="200" t="s">
        <v>132</v>
      </c>
      <c r="E153" s="201"/>
      <c r="F153" s="202">
        <f>F154</f>
        <v>173524.05</v>
      </c>
      <c r="G153" s="202">
        <f aca="true" t="shared" si="64" ref="G153:R156">G154</f>
        <v>14465.22</v>
      </c>
      <c r="H153" s="202">
        <f t="shared" si="64"/>
        <v>14460.3375</v>
      </c>
      <c r="I153" s="202">
        <f t="shared" si="64"/>
        <v>14460.3375</v>
      </c>
      <c r="J153" s="202">
        <f t="shared" si="64"/>
        <v>14460.3375</v>
      </c>
      <c r="K153" s="202">
        <f t="shared" si="64"/>
        <v>28920.675</v>
      </c>
      <c r="L153" s="202">
        <f t="shared" si="64"/>
        <v>21685.63026</v>
      </c>
      <c r="M153" s="202">
        <f t="shared" si="64"/>
        <v>0</v>
      </c>
      <c r="N153" s="202">
        <f t="shared" si="64"/>
        <v>7230.16224</v>
      </c>
      <c r="O153" s="202">
        <f t="shared" si="64"/>
        <v>14460.3375</v>
      </c>
      <c r="P153" s="202">
        <f t="shared" si="64"/>
        <v>14460.3375</v>
      </c>
      <c r="Q153" s="202">
        <f t="shared" si="64"/>
        <v>14460.3375</v>
      </c>
      <c r="R153" s="202">
        <f t="shared" si="64"/>
        <v>14460.3375</v>
      </c>
      <c r="S153" s="137"/>
    </row>
    <row r="154" spans="1:19" s="149" customFormat="1" ht="21" customHeight="1" outlineLevel="1">
      <c r="A154" s="197" t="s">
        <v>63</v>
      </c>
      <c r="B154" s="198"/>
      <c r="C154" s="199" t="s">
        <v>104</v>
      </c>
      <c r="D154" s="200" t="s">
        <v>132</v>
      </c>
      <c r="E154" s="201"/>
      <c r="F154" s="202">
        <f>F155</f>
        <v>173524.05</v>
      </c>
      <c r="G154" s="202">
        <f t="shared" si="64"/>
        <v>14465.22</v>
      </c>
      <c r="H154" s="202">
        <f t="shared" si="64"/>
        <v>14460.3375</v>
      </c>
      <c r="I154" s="202">
        <f t="shared" si="64"/>
        <v>14460.3375</v>
      </c>
      <c r="J154" s="202">
        <f t="shared" si="64"/>
        <v>14460.3375</v>
      </c>
      <c r="K154" s="202">
        <f t="shared" si="64"/>
        <v>28920.675</v>
      </c>
      <c r="L154" s="202">
        <f t="shared" si="64"/>
        <v>21685.63026</v>
      </c>
      <c r="M154" s="202">
        <f t="shared" si="64"/>
        <v>0</v>
      </c>
      <c r="N154" s="202">
        <f t="shared" si="64"/>
        <v>7230.16224</v>
      </c>
      <c r="O154" s="202">
        <f t="shared" si="64"/>
        <v>14460.3375</v>
      </c>
      <c r="P154" s="202">
        <f t="shared" si="64"/>
        <v>14460.3375</v>
      </c>
      <c r="Q154" s="202">
        <f t="shared" si="64"/>
        <v>14460.3375</v>
      </c>
      <c r="R154" s="202">
        <f t="shared" si="64"/>
        <v>14460.3375</v>
      </c>
      <c r="S154" s="137"/>
    </row>
    <row r="155" spans="1:19" s="149" customFormat="1" ht="21" customHeight="1" outlineLevel="1">
      <c r="A155" s="197" t="s">
        <v>120</v>
      </c>
      <c r="B155" s="198"/>
      <c r="C155" s="199" t="s">
        <v>104</v>
      </c>
      <c r="D155" s="200" t="s">
        <v>132</v>
      </c>
      <c r="E155" s="201"/>
      <c r="F155" s="202">
        <f>F156</f>
        <v>173524.05</v>
      </c>
      <c r="G155" s="202">
        <f t="shared" si="64"/>
        <v>14465.22</v>
      </c>
      <c r="H155" s="202">
        <f t="shared" si="64"/>
        <v>14460.3375</v>
      </c>
      <c r="I155" s="202">
        <f t="shared" si="64"/>
        <v>14460.3375</v>
      </c>
      <c r="J155" s="202">
        <f t="shared" si="64"/>
        <v>14460.3375</v>
      </c>
      <c r="K155" s="202">
        <f t="shared" si="64"/>
        <v>28920.675</v>
      </c>
      <c r="L155" s="202">
        <f t="shared" si="64"/>
        <v>21685.63026</v>
      </c>
      <c r="M155" s="202">
        <f t="shared" si="64"/>
        <v>0</v>
      </c>
      <c r="N155" s="202">
        <f t="shared" si="64"/>
        <v>7230.16224</v>
      </c>
      <c r="O155" s="202">
        <f t="shared" si="64"/>
        <v>14460.3375</v>
      </c>
      <c r="P155" s="202">
        <f t="shared" si="64"/>
        <v>14460.3375</v>
      </c>
      <c r="Q155" s="202">
        <f t="shared" si="64"/>
        <v>14460.3375</v>
      </c>
      <c r="R155" s="202">
        <f t="shared" si="64"/>
        <v>14460.3375</v>
      </c>
      <c r="S155" s="137"/>
    </row>
    <row r="156" spans="1:19" s="149" customFormat="1" ht="21" customHeight="1" outlineLevel="1">
      <c r="A156" s="53" t="s">
        <v>37</v>
      </c>
      <c r="B156" s="130"/>
      <c r="C156" s="203" t="s">
        <v>104</v>
      </c>
      <c r="D156" s="204" t="s">
        <v>132</v>
      </c>
      <c r="E156" s="129"/>
      <c r="F156" s="118">
        <f>F157</f>
        <v>173524.05</v>
      </c>
      <c r="G156" s="118">
        <f t="shared" si="64"/>
        <v>14465.22</v>
      </c>
      <c r="H156" s="118">
        <f t="shared" si="64"/>
        <v>14460.3375</v>
      </c>
      <c r="I156" s="118">
        <f t="shared" si="64"/>
        <v>14460.3375</v>
      </c>
      <c r="J156" s="118">
        <f t="shared" si="64"/>
        <v>14460.3375</v>
      </c>
      <c r="K156" s="118">
        <f t="shared" si="64"/>
        <v>28920.675</v>
      </c>
      <c r="L156" s="118">
        <f t="shared" si="64"/>
        <v>21685.63026</v>
      </c>
      <c r="M156" s="118">
        <f t="shared" si="64"/>
        <v>0</v>
      </c>
      <c r="N156" s="118">
        <f t="shared" si="64"/>
        <v>7230.16224</v>
      </c>
      <c r="O156" s="118">
        <f t="shared" si="64"/>
        <v>14460.3375</v>
      </c>
      <c r="P156" s="118">
        <f t="shared" si="64"/>
        <v>14460.3375</v>
      </c>
      <c r="Q156" s="118">
        <f t="shared" si="64"/>
        <v>14460.3375</v>
      </c>
      <c r="R156" s="118">
        <f t="shared" si="64"/>
        <v>14460.3375</v>
      </c>
      <c r="S156" s="137"/>
    </row>
    <row r="157" spans="1:19" s="149" customFormat="1" ht="21" customHeight="1" outlineLevel="1">
      <c r="A157" s="31" t="s">
        <v>11</v>
      </c>
      <c r="B157" s="130"/>
      <c r="C157" s="203" t="s">
        <v>104</v>
      </c>
      <c r="D157" s="108" t="s">
        <v>131</v>
      </c>
      <c r="E157" s="205" t="s">
        <v>105</v>
      </c>
      <c r="F157" s="121">
        <f>F158+F159</f>
        <v>173524.05</v>
      </c>
      <c r="G157" s="121">
        <f aca="true" t="shared" si="65" ref="G157:R157">G158+G159</f>
        <v>14465.22</v>
      </c>
      <c r="H157" s="121">
        <f t="shared" si="65"/>
        <v>14460.3375</v>
      </c>
      <c r="I157" s="121">
        <f t="shared" si="65"/>
        <v>14460.3375</v>
      </c>
      <c r="J157" s="121">
        <f t="shared" si="65"/>
        <v>14460.3375</v>
      </c>
      <c r="K157" s="121">
        <f t="shared" si="65"/>
        <v>28920.675</v>
      </c>
      <c r="L157" s="121">
        <f t="shared" si="65"/>
        <v>21685.63026</v>
      </c>
      <c r="M157" s="121">
        <f t="shared" si="65"/>
        <v>0</v>
      </c>
      <c r="N157" s="121">
        <f t="shared" si="65"/>
        <v>7230.16224</v>
      </c>
      <c r="O157" s="121">
        <f t="shared" si="65"/>
        <v>14460.3375</v>
      </c>
      <c r="P157" s="121">
        <f t="shared" si="65"/>
        <v>14460.3375</v>
      </c>
      <c r="Q157" s="121">
        <f t="shared" si="65"/>
        <v>14460.3375</v>
      </c>
      <c r="R157" s="121">
        <f t="shared" si="65"/>
        <v>14460.3375</v>
      </c>
      <c r="S157" s="137"/>
    </row>
    <row r="158" spans="1:19" s="149" customFormat="1" ht="21" customHeight="1" outlineLevel="1">
      <c r="A158" s="37" t="s">
        <v>12</v>
      </c>
      <c r="B158" s="130"/>
      <c r="C158" s="203" t="s">
        <v>104</v>
      </c>
      <c r="D158" s="108" t="s">
        <v>131</v>
      </c>
      <c r="E158" s="128" t="s">
        <v>10</v>
      </c>
      <c r="F158" s="118">
        <v>133275</v>
      </c>
      <c r="G158" s="118">
        <v>11110</v>
      </c>
      <c r="H158" s="118">
        <v>11106.25</v>
      </c>
      <c r="I158" s="118">
        <v>11106.25</v>
      </c>
      <c r="J158" s="118">
        <v>11106.25</v>
      </c>
      <c r="K158" s="118">
        <f>11106.25*2</f>
        <v>22212.5</v>
      </c>
      <c r="L158" s="118">
        <f>11106.25+5549.38</f>
        <v>16655.63</v>
      </c>
      <c r="M158" s="118"/>
      <c r="N158" s="118">
        <f>5553.13-0.01</f>
        <v>5553.12</v>
      </c>
      <c r="O158" s="118">
        <v>11106.25</v>
      </c>
      <c r="P158" s="118">
        <v>11106.25</v>
      </c>
      <c r="Q158" s="118">
        <v>11106.25</v>
      </c>
      <c r="R158" s="118">
        <v>11106.25</v>
      </c>
      <c r="S158" s="137"/>
    </row>
    <row r="159" spans="1:19" s="149" customFormat="1" ht="21" customHeight="1" outlineLevel="1">
      <c r="A159" s="37" t="s">
        <v>13</v>
      </c>
      <c r="B159" s="130"/>
      <c r="C159" s="203" t="s">
        <v>104</v>
      </c>
      <c r="D159" s="108" t="s">
        <v>131</v>
      </c>
      <c r="E159" s="128" t="s">
        <v>68</v>
      </c>
      <c r="F159" s="118">
        <v>40249.05</v>
      </c>
      <c r="G159" s="118">
        <f>G158*30.2%</f>
        <v>3355.22</v>
      </c>
      <c r="H159" s="118">
        <f aca="true" t="shared" si="66" ref="H159:R159">H158*30.2%</f>
        <v>3354.0875</v>
      </c>
      <c r="I159" s="118">
        <f t="shared" si="66"/>
        <v>3354.0875</v>
      </c>
      <c r="J159" s="118">
        <f t="shared" si="66"/>
        <v>3354.0875</v>
      </c>
      <c r="K159" s="118">
        <f t="shared" si="66"/>
        <v>6708.175</v>
      </c>
      <c r="L159" s="118">
        <f t="shared" si="66"/>
        <v>5030.00026</v>
      </c>
      <c r="M159" s="118">
        <f t="shared" si="66"/>
        <v>0</v>
      </c>
      <c r="N159" s="118">
        <f>N158*30.2%</f>
        <v>1677.04224</v>
      </c>
      <c r="O159" s="118">
        <f t="shared" si="66"/>
        <v>3354.0875</v>
      </c>
      <c r="P159" s="118">
        <f t="shared" si="66"/>
        <v>3354.0875</v>
      </c>
      <c r="Q159" s="118">
        <f t="shared" si="66"/>
        <v>3354.0875</v>
      </c>
      <c r="R159" s="118">
        <f t="shared" si="66"/>
        <v>3354.0875</v>
      </c>
      <c r="S159" s="137"/>
    </row>
    <row r="160" spans="1:19" ht="12.75" collapsed="1">
      <c r="A160" s="31" t="s">
        <v>32</v>
      </c>
      <c r="B160" s="32"/>
      <c r="C160" s="33"/>
      <c r="D160" s="33"/>
      <c r="E160" s="33"/>
      <c r="F160" s="34">
        <f>F25+F36+F53+F63+F65+F73+F105+F107+F115+F125+F127+F129+F131+F138+F142+F148+F133+F153+F113+F103+F101+F99+F97+F61</f>
        <v>24252074.5</v>
      </c>
      <c r="G160" s="34">
        <f aca="true" t="shared" si="67" ref="G160:R160">G25+G36+G53+G63+G65+G73+G105+G107+G115+G125+G127+G129+G131+G138+G142+G148+G133+G153+G113+G103+G101+G99+G97+G61</f>
        <v>2963994.35006</v>
      </c>
      <c r="H160" s="34">
        <f t="shared" si="67"/>
        <v>1971824.0730199998</v>
      </c>
      <c r="I160" s="34">
        <f t="shared" si="67"/>
        <v>2411231.52496</v>
      </c>
      <c r="J160" s="34">
        <f t="shared" si="67"/>
        <v>1811381.1709599998</v>
      </c>
      <c r="K160" s="34">
        <f t="shared" si="67"/>
        <v>3331014.84932</v>
      </c>
      <c r="L160" s="34">
        <f t="shared" si="67"/>
        <v>3113670.51518</v>
      </c>
      <c r="M160" s="34">
        <f t="shared" si="67"/>
        <v>1344075.93826</v>
      </c>
      <c r="N160" s="34">
        <f t="shared" si="67"/>
        <v>806433.0443</v>
      </c>
      <c r="O160" s="34">
        <f t="shared" si="67"/>
        <v>1450613.5231999997</v>
      </c>
      <c r="P160" s="34">
        <f t="shared" si="67"/>
        <v>1638814.72896</v>
      </c>
      <c r="Q160" s="34">
        <f t="shared" si="67"/>
        <v>1659701.22896</v>
      </c>
      <c r="R160" s="34">
        <f t="shared" si="67"/>
        <v>1749319.5525999998</v>
      </c>
      <c r="S160" s="7"/>
    </row>
    <row r="161" spans="1:19" ht="12.75">
      <c r="A161" s="87"/>
      <c r="B161" s="88"/>
      <c r="C161" s="89"/>
      <c r="D161" s="89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7"/>
    </row>
    <row r="162" spans="1:19" ht="12.75">
      <c r="A162" s="87"/>
      <c r="B162" s="88"/>
      <c r="C162" s="89"/>
      <c r="D162" s="89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7"/>
    </row>
    <row r="163" spans="1:19" ht="12.75">
      <c r="A163" s="87"/>
      <c r="B163" s="88"/>
      <c r="C163" s="89"/>
      <c r="D163" s="89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7"/>
    </row>
    <row r="164" spans="1:19" ht="12.75">
      <c r="A164" s="87"/>
      <c r="B164" s="88"/>
      <c r="C164" s="89"/>
      <c r="D164" s="89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7"/>
    </row>
    <row r="165" spans="1:11" ht="13.5">
      <c r="A165" s="214" t="s">
        <v>96</v>
      </c>
      <c r="B165" s="214"/>
      <c r="C165" s="214"/>
      <c r="D165" s="214"/>
      <c r="E165" s="214"/>
      <c r="F165" s="214"/>
      <c r="G165" s="214"/>
      <c r="H165" s="214"/>
      <c r="I165" s="214"/>
      <c r="J165" s="214"/>
      <c r="K165" s="28"/>
    </row>
    <row r="166" spans="1:12" ht="13.5">
      <c r="A166" s="23"/>
      <c r="B166" s="23" t="s">
        <v>38</v>
      </c>
      <c r="C166" s="214" t="s">
        <v>39</v>
      </c>
      <c r="D166" s="214"/>
      <c r="E166" s="214"/>
      <c r="F166" s="214"/>
      <c r="G166" s="214"/>
      <c r="H166" s="214"/>
      <c r="I166" s="214"/>
      <c r="J166" s="214"/>
      <c r="K166" s="86"/>
      <c r="L166" s="7"/>
    </row>
    <row r="167" spans="1:12" ht="13.5">
      <c r="A167" s="23"/>
      <c r="B167" s="23"/>
      <c r="C167" s="23"/>
      <c r="D167" s="23"/>
      <c r="E167" s="23"/>
      <c r="F167" s="28"/>
      <c r="G167" s="23"/>
      <c r="H167" s="86"/>
      <c r="I167" s="28"/>
      <c r="J167" s="23"/>
      <c r="K167" s="28"/>
      <c r="L167" s="7"/>
    </row>
    <row r="168" spans="1:11" ht="12.75" customHeight="1">
      <c r="A168" s="214" t="s">
        <v>52</v>
      </c>
      <c r="B168" s="214"/>
      <c r="C168" s="214"/>
      <c r="D168" s="214"/>
      <c r="E168" s="214"/>
      <c r="F168" s="214"/>
      <c r="G168" s="214"/>
      <c r="H168" s="214"/>
      <c r="I168" s="214"/>
      <c r="J168" s="214"/>
      <c r="K168" s="86"/>
    </row>
    <row r="169" spans="1:11" ht="13.5">
      <c r="A169" s="23"/>
      <c r="B169" s="23" t="s">
        <v>38</v>
      </c>
      <c r="C169" s="214" t="s">
        <v>39</v>
      </c>
      <c r="D169" s="214"/>
      <c r="E169" s="214"/>
      <c r="F169" s="214"/>
      <c r="G169" s="214"/>
      <c r="H169" s="214"/>
      <c r="I169" s="214"/>
      <c r="J169" s="28"/>
      <c r="K169" s="28"/>
    </row>
    <row r="170" spans="1:11" ht="13.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3.5">
      <c r="A171" s="214" t="s">
        <v>134</v>
      </c>
      <c r="B171" s="214"/>
      <c r="C171" s="214"/>
      <c r="D171" s="214"/>
      <c r="E171" s="214"/>
      <c r="F171" s="214"/>
      <c r="G171" s="214"/>
      <c r="H171" s="214"/>
      <c r="I171" s="214"/>
      <c r="J171" s="214"/>
      <c r="K171" s="23"/>
    </row>
    <row r="172" spans="1:11" ht="12.75" customHeight="1">
      <c r="A172" s="29"/>
      <c r="B172" s="29"/>
      <c r="C172" s="214" t="s">
        <v>39</v>
      </c>
      <c r="D172" s="214"/>
      <c r="E172" s="214"/>
      <c r="F172" s="214"/>
      <c r="G172" s="214"/>
      <c r="H172" s="214"/>
      <c r="I172" s="214"/>
      <c r="J172" s="214"/>
      <c r="K172" s="23"/>
    </row>
  </sheetData>
  <sheetProtection/>
  <mergeCells count="15">
    <mergeCell ref="A171:J171"/>
    <mergeCell ref="C172:J172"/>
    <mergeCell ref="G22:J22"/>
    <mergeCell ref="A165:J165"/>
    <mergeCell ref="C166:J166"/>
    <mergeCell ref="A168:J168"/>
    <mergeCell ref="C169:I169"/>
    <mergeCell ref="F2:H2"/>
    <mergeCell ref="F4:H4"/>
    <mergeCell ref="A20:G20"/>
    <mergeCell ref="A21:D21"/>
    <mergeCell ref="A22:A23"/>
    <mergeCell ref="B22:E22"/>
    <mergeCell ref="F22:F23"/>
    <mergeCell ref="F3:H3"/>
  </mergeCells>
  <printOptions/>
  <pageMargins left="0" right="0" top="0" bottom="0" header="0" footer="0"/>
  <pageSetup fitToHeight="0" fitToWidth="1" horizontalDpi="600" verticalDpi="600" orientation="landscape" paperSize="9" scale="68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2022-01-24T04:16:20Z</cp:lastPrinted>
  <dcterms:created xsi:type="dcterms:W3CDTF">2002-03-11T10:22:12Z</dcterms:created>
  <dcterms:modified xsi:type="dcterms:W3CDTF">2022-02-06T09:04:37Z</dcterms:modified>
  <cp:category/>
  <cp:version/>
  <cp:contentType/>
  <cp:contentStatus/>
</cp:coreProperties>
</file>